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f4c6b0303e61091/Desktop/Agar 2025 2026/"/>
    </mc:Choice>
  </mc:AlternateContent>
  <xr:revisionPtr revIDLastSave="162" documentId="8_{941F0EDC-39C4-4EB0-8F4F-909AFED16439}" xr6:coauthVersionLast="47" xr6:coauthVersionMax="47" xr10:uidLastSave="{5516F435-3190-4B7F-A336-174AB098970B}"/>
  <bookViews>
    <workbookView xWindow="-108" yWindow="-108" windowWidth="23256" windowHeight="12456" tabRatio="874" firstSheet="1" activeTab="8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0" l="1"/>
  <c r="D25" i="10"/>
  <c r="D24" i="10"/>
  <c r="D23" i="10"/>
  <c r="D22" i="10"/>
  <c r="D21" i="10"/>
  <c r="E16" i="14" l="1"/>
  <c r="D14" i="13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<sst xmlns="http://schemas.openxmlformats.org/spreadsheetml/2006/main" count="153" uniqueCount="89">
  <si>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</si>
  <si>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</si>
  <si>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</si>
  <si>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</si>
  <si>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</si>
  <si>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</si>
  <si>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</si>
  <si>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</si>
  <si>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</si>
  <si>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</si>
  <si>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</si>
  <si>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</si>
  <si>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</si>
  <si>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</si>
  <si>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</si>
  <si>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</si>
  <si>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</si>
  <si>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</si>
  <si>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</si>
  <si>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</si>
  <si>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</si>
  <si>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</si>
  <si>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</si>
  <si>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</si>
  <si>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</si>
  <si>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</si>
  <si>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</si>
  <si>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</si>
  <si>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</si>
  <si>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</si>
  <si>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</si>
  <si>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</si>
  <si>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</si>
  <si>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</si>
  <si>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</si>
  <si>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</si>
  <si>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</si>
  <si>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</si>
  <si>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</si>
  <si>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</si>
  <si>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</si>
  <si>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</si>
  <si>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</si>
  <si>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</si>
  <si>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</si>
  <si>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</si>
  <si>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</si>
  <si>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</si>
  <si>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</si>
  <si>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</si>
  <si>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</si>
  <si>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</si>
  <si>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</si>
  <si>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</si>
  <si>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</si>
  <si>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</si>
  <si>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</si>
  <si>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</si>
  <si>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</si>
  <si>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</si>
  <si>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</si>
  <si>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</si>
  <si>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</si>
  <si>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</si>
  <si>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Precept Increased in 25/26 to cover ongoing costs for footpaths, room hire and maintaining parish assets</t>
  </si>
  <si>
    <t>Parish council carried out enhanced LMP work on footpaths and Bridleways and received a grant from CC to do so.</t>
  </si>
  <si>
    <t>£5430 Cil received in 24/25 and nothing received in 25/26</t>
  </si>
  <si>
    <t>Enhanced LMP work carried out cost to contractor to carry out</t>
  </si>
  <si>
    <t>Less postage expenses as more things carried out electronically</t>
  </si>
  <si>
    <t>Website costs increased to change to .gov.uk and emails</t>
  </si>
  <si>
    <t>Election costs in 2024 not in 2024</t>
  </si>
  <si>
    <t>CIL expenditure in 25/26 on lighting</t>
  </si>
  <si>
    <t>New Defibrillator pads in 25/26, nothing in 24/25</t>
  </si>
  <si>
    <t>Increase in training costs in 25/26</t>
  </si>
  <si>
    <t>Cornwall Council</t>
  </si>
  <si>
    <t>Elections</t>
  </si>
  <si>
    <t>Financial Reserves</t>
  </si>
  <si>
    <t>Community Projects</t>
  </si>
  <si>
    <t>PRoW</t>
  </si>
  <si>
    <t>Plovers Field</t>
  </si>
  <si>
    <t>CIL</t>
  </si>
  <si>
    <t>Higher interest on bank account received from bank in 25/26</t>
  </si>
  <si>
    <t>Property maintenance costs in 25/26 to clean bus shelters, not carried out in 24/25</t>
  </si>
  <si>
    <t>Grants given to community groups increased in 25/26</t>
  </si>
  <si>
    <t>higher vat received on receipts in 25/26 compared to 24/25</t>
  </si>
  <si>
    <t>Vat on payemnts increased in 25/26</t>
  </si>
  <si>
    <t>Subscriptions reduced in 25/26</t>
  </si>
  <si>
    <t>Insurance decreased in 25/26</t>
  </si>
  <si>
    <t>Bank charges in 25/26 new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</si>
</sst>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0" borderId="2" xfId="0" applyFont="1" applyBorder="1"/>
    <xf numFmtId="0" fontId="8" fillId="0" borderId="3" xfId="0" applyFont="1" applyBorder="1"/>
    <xf numFmtId="0" fontId="7" fillId="0" borderId="3" xfId="0" applyFont="1" applyBorder="1"/>
    <xf numFmtId="0" fontId="0" fillId="6" borderId="0" xfId="0" applyFill="1"/>
    <xf numFmtId="164" fontId="0" fillId="6" borderId="0" xfId="0" applyNumberFormat="1" applyFill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3" workbookViewId="0">
      <selection activeCell="B3" sqref="B3:I3"/>
    </sheetView>
  </sheetViews>
  <sheetFormatPr defaultColWidth="9.109375"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3" customWidth="1"/>
    <col min="10" max="10" width="23.109375" bestFit="1" customWidth="1"/>
  </cols>
  <sheetData>
    <row r="1" spans="2:10" ht="17.25" customHeight="1" x14ac:dyDescent="0.3">
      <c r="B1" s="25" t="s">
        <v>0</v>
      </c>
    </row>
    <row r="3" spans="2:10" ht="15" customHeight="1" x14ac:dyDescent="0.3">
      <c r="B3" s="85" t="s">
        <v>1</v>
      </c>
      <c r="C3" s="86"/>
      <c r="D3" s="86"/>
      <c r="E3" s="86"/>
      <c r="F3" s="86"/>
      <c r="G3" s="86"/>
      <c r="H3" s="86"/>
      <c r="I3" s="86"/>
    </row>
    <row r="4" spans="2:10" ht="15" customHeight="1" thickBot="1" x14ac:dyDescent="0.35"/>
    <row r="5" spans="2:10" ht="15" customHeight="1" x14ac:dyDescent="0.3">
      <c r="B5" s="26"/>
      <c r="C5" s="84" t="s">
        <v>2</v>
      </c>
      <c r="D5" s="84"/>
      <c r="E5" s="46"/>
      <c r="F5" s="46"/>
      <c r="G5" s="46"/>
      <c r="H5" s="46"/>
      <c r="I5" s="36" t="s">
        <v>3</v>
      </c>
      <c r="J5" s="41" t="s">
        <v>4</v>
      </c>
    </row>
    <row r="6" spans="2:10" ht="28.8" x14ac:dyDescent="0.3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8.8" x14ac:dyDescent="0.3">
      <c r="B7" s="29" t="s">
        <v>8</v>
      </c>
      <c r="C7" s="67">
        <v>36651</v>
      </c>
      <c r="D7" s="67">
        <v>41064</v>
      </c>
      <c r="E7" s="54"/>
      <c r="F7" s="54"/>
      <c r="G7" s="49"/>
      <c r="H7" s="49"/>
      <c r="I7" s="38" t="s">
        <v>9</v>
      </c>
      <c r="J7" s="43"/>
    </row>
    <row r="8" spans="2:10" s="21" customFormat="1" ht="28.8" x14ac:dyDescent="0.3">
      <c r="B8" s="29" t="s">
        <v>10</v>
      </c>
      <c r="C8" s="67">
        <v>15151</v>
      </c>
      <c r="D8" s="67">
        <v>18939</v>
      </c>
      <c r="E8" s="49">
        <f>D8-C8</f>
        <v>3788</v>
      </c>
      <c r="F8" s="48">
        <f>IF(AND(C8=0,D8=0),0,IF(C8=0,1,IF(D8=0,-1,(D8-C8)/C8)))</f>
        <v>0.25001650056101909</v>
      </c>
      <c r="G8" s="33" t="str">
        <f>IF(E8&gt;100000,"Yes",IF(E8&lt;-100000,"Yes","No"))</f>
        <v>No</v>
      </c>
      <c r="H8" s="33" t="str">
        <f>IF(F8&gt;15%,"Yes",IF(F8&lt;-15%,"Yes","No"))</f>
        <v>Yes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Please explain within the relevant tab</v>
      </c>
    </row>
    <row r="9" spans="2:10" s="21" customFormat="1" ht="34.5" customHeight="1" x14ac:dyDescent="0.3">
      <c r="B9" s="29" t="s">
        <v>12</v>
      </c>
      <c r="C9" s="67">
        <v>8307</v>
      </c>
      <c r="D9" s="67">
        <v>14429</v>
      </c>
      <c r="E9" s="49">
        <f t="shared" ref="E9:E12" si="0">D9-C9</f>
        <v>6122</v>
      </c>
      <c r="F9" s="48">
        <f t="shared" ref="F9:F12" si="1">IF(AND(C9=0,D9=0),0,IF(C9=0,1,IF(D9=0,-1,(D9-C9)/C9)))</f>
        <v>0.73696882147586373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0" t="s">
        <v>14</v>
      </c>
      <c r="C10" s="67">
        <v>11120</v>
      </c>
      <c r="D10" s="67">
        <v>12093</v>
      </c>
      <c r="E10" s="49">
        <f t="shared" si="0"/>
        <v>973</v>
      </c>
      <c r="F10" s="48">
        <f t="shared" si="1"/>
        <v>8.7499999999999994E-2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8.8" x14ac:dyDescent="0.3">
      <c r="B12" s="30" t="s">
        <v>18</v>
      </c>
      <c r="C12" s="67">
        <v>7925</v>
      </c>
      <c r="D12" s="67">
        <v>20450</v>
      </c>
      <c r="E12" s="49">
        <f t="shared" si="0"/>
        <v>12525</v>
      </c>
      <c r="F12" s="48">
        <f t="shared" si="1"/>
        <v>1.5804416403785488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5">
      <c r="B13" s="31" t="s">
        <v>20</v>
      </c>
      <c r="C13" s="68">
        <f>C7+C8+C9-C10-C11-C12</f>
        <v>41064</v>
      </c>
      <c r="D13" s="68">
        <f>D7+D8+D9-D10-D11-D12</f>
        <v>41889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35">
      <c r="B14" s="51" t="s">
        <v>23</v>
      </c>
      <c r="C14" s="76">
        <f>C7+C8+C9-C10-C11-C12</f>
        <v>41064</v>
      </c>
      <c r="D14" s="76">
        <f>D7+D8+D9-D10-D11-D12</f>
        <v>41889</v>
      </c>
      <c r="E14" s="51"/>
      <c r="F14" s="51"/>
      <c r="G14" s="51"/>
      <c r="H14" s="51"/>
      <c r="I14" s="24"/>
      <c r="J14" s="45"/>
    </row>
    <row r="15" spans="2:10" ht="28.8" x14ac:dyDescent="0.3">
      <c r="B15" s="32" t="s">
        <v>24</v>
      </c>
      <c r="C15" s="69">
        <v>41064</v>
      </c>
      <c r="D15" s="69">
        <v>41889</v>
      </c>
      <c r="E15" s="53"/>
      <c r="F15" s="56"/>
      <c r="G15" s="52"/>
      <c r="H15" s="52"/>
      <c r="I15" s="40" t="s">
        <v>25</v>
      </c>
      <c r="J15" s="44"/>
    </row>
    <row r="16" spans="2:10" ht="28.8" x14ac:dyDescent="0.3">
      <c r="B16" s="30" t="s">
        <v>26</v>
      </c>
      <c r="C16" s="67">
        <v>23550</v>
      </c>
      <c r="D16" s="67">
        <v>24706</v>
      </c>
      <c r="E16" s="49">
        <f>D16-C16</f>
        <v>1156</v>
      </c>
      <c r="F16" s="48">
        <f t="shared" ref="F16:F17" si="5">IF(AND(C16=0,D16=0),0,IF(C16=0,1,IF(D16=0,-1,(D16-C16)/C16)))</f>
        <v>4.908704883227176E-2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5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opLeftCell="A3" workbookViewId="0">
      <selection activeCell="E12" sqref="E12:F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81" customWidth="1"/>
  </cols>
  <sheetData>
    <row r="1" spans="2:6" x14ac:dyDescent="0.3">
      <c r="B1" s="15" t="s">
        <v>30</v>
      </c>
    </row>
    <row r="3" spans="2:6" x14ac:dyDescent="0.3">
      <c r="B3" s="8"/>
    </row>
    <row r="4" spans="2:6" x14ac:dyDescent="0.3">
      <c r="B4">
        <v>2025</v>
      </c>
      <c r="C4" s="35">
        <f>'Accounting Statement'!C8</f>
        <v>15151</v>
      </c>
      <c r="D4">
        <v>2026</v>
      </c>
      <c r="E4" s="35">
        <f>'Accounting Statement'!D8</f>
        <v>18939</v>
      </c>
    </row>
    <row r="6" spans="2:6" x14ac:dyDescent="0.3">
      <c r="D6" t="s">
        <v>31</v>
      </c>
      <c r="E6" s="1">
        <f>E4-C4</f>
        <v>3788</v>
      </c>
    </row>
    <row r="7" spans="2:6" x14ac:dyDescent="0.3">
      <c r="D7" t="s">
        <v>32</v>
      </c>
      <c r="E7" s="6">
        <f>IF(AND(C4=0,E4=0),0,IF(C4=0,1,IF(E4=0,-1,(E4-C4)/C4)))</f>
        <v>0.25001650056101909</v>
      </c>
      <c r="F7" t="str">
        <f>IF(E7&lt;-0.15,"yes explain",IF(E7&gt;0.15,"Yes explain","No explanation required"))</f>
        <v>Yes explain</v>
      </c>
    </row>
    <row r="9" spans="2:6" x14ac:dyDescent="0.3">
      <c r="B9" s="8" t="s">
        <v>33</v>
      </c>
    </row>
    <row r="10" spans="2:6" x14ac:dyDescent="0.3">
      <c r="B10" s="8"/>
    </row>
    <row r="11" spans="2:6" s="3" customFormat="1" ht="27.6" x14ac:dyDescent="0.3">
      <c r="B11" s="4" t="s">
        <v>34</v>
      </c>
      <c r="C11" s="4" t="s">
        <v>35</v>
      </c>
      <c r="D11" s="5" t="s">
        <v>31</v>
      </c>
      <c r="E11" s="81" t="s">
        <v>36</v>
      </c>
      <c r="F11" s="82"/>
    </row>
    <row r="12" spans="2:6" s="11" customFormat="1" x14ac:dyDescent="0.3">
      <c r="B12" s="12">
        <v>15151</v>
      </c>
      <c r="C12" s="12">
        <v>18939</v>
      </c>
      <c r="D12" s="13">
        <f t="shared" ref="D12:D25" si="0">C12-B12</f>
        <v>3788</v>
      </c>
      <c r="E12" s="79" t="s">
        <v>64</v>
      </c>
      <c r="F12" s="80"/>
    </row>
    <row r="13" spans="2:6" s="11" customFormat="1" x14ac:dyDescent="0.3">
      <c r="B13" s="12"/>
      <c r="C13" s="12"/>
      <c r="D13" s="13">
        <f t="shared" si="0"/>
        <v>0</v>
      </c>
      <c r="E13" s="79"/>
      <c r="F13" s="80"/>
    </row>
    <row r="14" spans="2:6" s="11" customFormat="1" x14ac:dyDescent="0.3">
      <c r="B14" s="12"/>
      <c r="C14" s="12"/>
      <c r="D14" s="13">
        <f t="shared" si="0"/>
        <v>0</v>
      </c>
      <c r="E14" s="79"/>
      <c r="F14" s="80"/>
    </row>
    <row r="15" spans="2:6" s="11" customFormat="1" x14ac:dyDescent="0.3">
      <c r="B15" s="12"/>
      <c r="C15" s="12"/>
      <c r="D15" s="13">
        <f t="shared" si="0"/>
        <v>0</v>
      </c>
      <c r="E15" s="79"/>
      <c r="F15" s="80"/>
    </row>
    <row r="16" spans="2:6" s="11" customFormat="1" x14ac:dyDescent="0.3">
      <c r="B16" s="12"/>
      <c r="C16" s="12"/>
      <c r="D16" s="13">
        <f t="shared" si="0"/>
        <v>0</v>
      </c>
      <c r="E16" s="79"/>
      <c r="F16" s="80"/>
    </row>
    <row r="17" spans="1:8" s="11" customFormat="1" x14ac:dyDescent="0.3">
      <c r="B17" s="12"/>
      <c r="C17" s="12"/>
      <c r="D17" s="13">
        <f t="shared" si="0"/>
        <v>0</v>
      </c>
      <c r="E17" s="79"/>
      <c r="F17" s="80"/>
    </row>
    <row r="18" spans="1:8" s="11" customFormat="1" x14ac:dyDescent="0.3">
      <c r="B18" s="12"/>
      <c r="C18" s="12"/>
      <c r="D18" s="13">
        <f t="shared" si="0"/>
        <v>0</v>
      </c>
      <c r="E18" s="79"/>
      <c r="F18" s="80"/>
    </row>
    <row r="19" spans="1:8" s="11" customFormat="1" x14ac:dyDescent="0.3">
      <c r="B19" s="12"/>
      <c r="C19" s="12"/>
      <c r="D19" s="13">
        <f t="shared" si="0"/>
        <v>0</v>
      </c>
      <c r="E19" s="79"/>
      <c r="F19" s="80"/>
    </row>
    <row r="20" spans="1:8" s="11" customFormat="1" x14ac:dyDescent="0.3">
      <c r="B20" s="12"/>
      <c r="C20" s="12"/>
      <c r="D20" s="13">
        <f t="shared" si="0"/>
        <v>0</v>
      </c>
      <c r="E20" s="79"/>
      <c r="F20" s="80"/>
    </row>
    <row r="21" spans="1:8" s="11" customFormat="1" x14ac:dyDescent="0.3">
      <c r="B21" s="12"/>
      <c r="C21" s="12"/>
      <c r="D21" s="13">
        <f t="shared" si="0"/>
        <v>0</v>
      </c>
      <c r="E21" s="79"/>
      <c r="F21" s="80"/>
    </row>
    <row r="22" spans="1:8" s="11" customFormat="1" x14ac:dyDescent="0.3">
      <c r="B22" s="12"/>
      <c r="C22" s="12"/>
      <c r="D22" s="13">
        <f t="shared" si="0"/>
        <v>0</v>
      </c>
      <c r="E22" s="79"/>
      <c r="F22" s="80"/>
    </row>
    <row r="23" spans="1:8" s="11" customFormat="1" x14ac:dyDescent="0.3">
      <c r="B23" s="12"/>
      <c r="C23" s="12"/>
      <c r="D23" s="13">
        <f t="shared" si="0"/>
        <v>0</v>
      </c>
      <c r="E23" s="79"/>
      <c r="F23" s="80"/>
    </row>
    <row r="24" spans="1:8" s="11" customFormat="1" x14ac:dyDescent="0.3">
      <c r="B24" s="12"/>
      <c r="C24" s="12"/>
      <c r="D24" s="13">
        <f t="shared" si="0"/>
        <v>0</v>
      </c>
      <c r="E24" s="79"/>
      <c r="F24" s="80"/>
    </row>
    <row r="25" spans="1:8" s="11" customFormat="1" x14ac:dyDescent="0.3">
      <c r="B25" s="12"/>
      <c r="C25" s="12"/>
      <c r="D25" s="13">
        <f t="shared" si="0"/>
        <v>0</v>
      </c>
      <c r="E25" s="79"/>
      <c r="F25" s="80"/>
    </row>
    <row r="26" spans="1:8" x14ac:dyDescent="0.3">
      <c r="A26" s="9" t="s">
        <v>37</v>
      </c>
      <c r="B26" s="10">
        <f>SUM(B12:B25)</f>
        <v>15151</v>
      </c>
      <c r="C26" s="10">
        <f>SUM(C12:C25)</f>
        <v>18939</v>
      </c>
      <c r="D26" s="10">
        <f>SUM(D12:D25)</f>
        <v>3788</v>
      </c>
      <c r="E26" s="83"/>
      <c r="F26" s="80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opLeftCell="A5" workbookViewId="0">
      <selection activeCell="E23" sqref="E23:F2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89.33203125" customWidth="1"/>
  </cols>
  <sheetData>
    <row r="1" spans="1:7" x14ac:dyDescent="0.3">
      <c r="B1" s="15" t="s">
        <v>39</v>
      </c>
    </row>
    <row r="3" spans="1:7" x14ac:dyDescent="0.3">
      <c r="B3" s="8"/>
    </row>
    <row r="4" spans="1:7" x14ac:dyDescent="0.3">
      <c r="B4">
        <v>2025</v>
      </c>
      <c r="C4" s="35">
        <f>'Accounting Statement'!C9</f>
        <v>8307</v>
      </c>
      <c r="D4">
        <v>2026</v>
      </c>
      <c r="E4" s="35">
        <f>'Accounting Statement'!D9</f>
        <v>14429</v>
      </c>
    </row>
    <row r="6" spans="1:7" x14ac:dyDescent="0.3">
      <c r="D6" t="s">
        <v>31</v>
      </c>
      <c r="E6" s="1">
        <f>E4-C4</f>
        <v>6122</v>
      </c>
    </row>
    <row r="7" spans="1:7" x14ac:dyDescent="0.3">
      <c r="D7" t="s">
        <v>32</v>
      </c>
      <c r="E7" s="6">
        <f>IF(AND(C4=0,E4=0),0,IF(C4=0,1,IF(E4=0,-1,(E4-C4)/C4)))</f>
        <v>0.73696882147586373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33</v>
      </c>
    </row>
    <row r="10" spans="1:7" x14ac:dyDescent="0.3">
      <c r="B10" s="75" t="s">
        <v>40</v>
      </c>
    </row>
    <row r="11" spans="1:7" x14ac:dyDescent="0.3">
      <c r="B11" s="75" t="s">
        <v>41</v>
      </c>
    </row>
    <row r="12" spans="1:7" x14ac:dyDescent="0.3">
      <c r="B12" s="75"/>
    </row>
    <row r="13" spans="1:7" x14ac:dyDescent="0.3">
      <c r="B13" s="8"/>
    </row>
    <row r="14" spans="1:7" s="3" customFormat="1" ht="27.6" x14ac:dyDescent="0.3">
      <c r="B14" s="4" t="s">
        <v>34</v>
      </c>
      <c r="C14" s="4" t="s">
        <v>35</v>
      </c>
      <c r="D14" s="5" t="s">
        <v>31</v>
      </c>
      <c r="E14" s="81" t="s">
        <v>36</v>
      </c>
      <c r="F14" s="82"/>
    </row>
    <row r="15" spans="1:7" s="17" customFormat="1" x14ac:dyDescent="0.3">
      <c r="A15" s="16"/>
      <c r="B15" s="12">
        <v>1725</v>
      </c>
      <c r="C15" s="12">
        <v>12050</v>
      </c>
      <c r="D15" s="73">
        <f>C15-B15</f>
        <v>10325</v>
      </c>
      <c r="E15" s="79" t="s">
        <v>65</v>
      </c>
      <c r="F15" s="89"/>
      <c r="G15" s="16"/>
    </row>
    <row r="16" spans="1:7" s="11" customFormat="1" x14ac:dyDescent="0.3">
      <c r="B16" s="12">
        <v>5430</v>
      </c>
      <c r="C16" s="12">
        <v>0</v>
      </c>
      <c r="D16" s="73">
        <f t="shared" ref="D16:D29" si="0">C16-B16</f>
        <v>-5430</v>
      </c>
      <c r="E16" s="79" t="s">
        <v>66</v>
      </c>
      <c r="F16" s="80"/>
    </row>
    <row r="17" spans="1:8" s="11" customFormat="1" x14ac:dyDescent="0.3">
      <c r="B17" s="12">
        <v>220</v>
      </c>
      <c r="C17" s="12">
        <v>288</v>
      </c>
      <c r="D17" s="73">
        <f t="shared" si="0"/>
        <v>68</v>
      </c>
      <c r="E17" s="79" t="s">
        <v>81</v>
      </c>
      <c r="F17" s="80"/>
    </row>
    <row r="18" spans="1:8" s="11" customFormat="1" x14ac:dyDescent="0.3">
      <c r="B18" s="12">
        <v>933</v>
      </c>
      <c r="C18" s="12">
        <v>2092</v>
      </c>
      <c r="D18" s="73">
        <f t="shared" si="0"/>
        <v>1159</v>
      </c>
      <c r="E18" s="79" t="s">
        <v>84</v>
      </c>
      <c r="F18" s="80"/>
    </row>
    <row r="19" spans="1:8" s="11" customFormat="1" x14ac:dyDescent="0.3">
      <c r="B19" s="12"/>
      <c r="C19" s="12"/>
      <c r="D19" s="73">
        <f t="shared" si="0"/>
        <v>0</v>
      </c>
      <c r="E19" s="79"/>
      <c r="F19" s="80"/>
    </row>
    <row r="20" spans="1:8" s="11" customFormat="1" x14ac:dyDescent="0.3">
      <c r="B20" s="12"/>
      <c r="C20" s="12"/>
      <c r="D20" s="73">
        <f t="shared" si="0"/>
        <v>0</v>
      </c>
      <c r="E20" s="79"/>
      <c r="F20" s="80"/>
    </row>
    <row r="21" spans="1:8" s="11" customFormat="1" x14ac:dyDescent="0.3">
      <c r="B21" s="12"/>
      <c r="C21" s="12"/>
      <c r="D21" s="73">
        <f t="shared" si="0"/>
        <v>0</v>
      </c>
      <c r="E21" s="79"/>
      <c r="F21" s="80"/>
    </row>
    <row r="22" spans="1:8" s="11" customFormat="1" x14ac:dyDescent="0.3">
      <c r="B22" s="12"/>
      <c r="C22" s="12"/>
      <c r="D22" s="73">
        <f t="shared" si="0"/>
        <v>0</v>
      </c>
      <c r="E22" s="79"/>
      <c r="F22" s="80"/>
    </row>
    <row r="23" spans="1:8" s="11" customFormat="1" x14ac:dyDescent="0.3">
      <c r="B23" s="12"/>
      <c r="C23" s="12"/>
      <c r="D23" s="73">
        <f t="shared" si="0"/>
        <v>0</v>
      </c>
      <c r="E23" s="79"/>
      <c r="F23" s="80"/>
    </row>
    <row r="24" spans="1:8" s="11" customFormat="1" x14ac:dyDescent="0.3">
      <c r="B24" s="12"/>
      <c r="C24" s="12"/>
      <c r="D24" s="73">
        <f t="shared" si="0"/>
        <v>0</v>
      </c>
      <c r="E24" s="79"/>
      <c r="F24" s="80"/>
    </row>
    <row r="25" spans="1:8" s="11" customFormat="1" x14ac:dyDescent="0.3">
      <c r="B25" s="12"/>
      <c r="C25" s="12"/>
      <c r="D25" s="73">
        <f t="shared" si="0"/>
        <v>0</v>
      </c>
      <c r="E25" s="79"/>
      <c r="F25" s="80"/>
    </row>
    <row r="26" spans="1:8" s="11" customFormat="1" x14ac:dyDescent="0.3">
      <c r="B26" s="12"/>
      <c r="C26" s="12"/>
      <c r="D26" s="73">
        <f t="shared" si="0"/>
        <v>0</v>
      </c>
      <c r="E26" s="79"/>
      <c r="F26" s="80"/>
    </row>
    <row r="27" spans="1:8" s="11" customFormat="1" x14ac:dyDescent="0.3">
      <c r="B27" s="12"/>
      <c r="C27" s="12"/>
      <c r="D27" s="73">
        <f t="shared" si="0"/>
        <v>0</v>
      </c>
      <c r="E27" s="79"/>
      <c r="F27" s="80"/>
    </row>
    <row r="28" spans="1:8" s="11" customFormat="1" x14ac:dyDescent="0.3">
      <c r="B28" s="12"/>
      <c r="C28" s="12"/>
      <c r="D28" s="73">
        <f t="shared" si="0"/>
        <v>0</v>
      </c>
      <c r="E28" s="79"/>
      <c r="F28" s="80"/>
    </row>
    <row r="29" spans="1:8" s="11" customFormat="1" x14ac:dyDescent="0.3">
      <c r="B29" s="12"/>
      <c r="C29" s="12"/>
      <c r="D29" s="73">
        <f t="shared" si="0"/>
        <v>0</v>
      </c>
      <c r="E29" s="79"/>
      <c r="F29" s="80"/>
    </row>
    <row r="30" spans="1:8" x14ac:dyDescent="0.3">
      <c r="A30" s="9" t="s">
        <v>37</v>
      </c>
      <c r="B30" s="10">
        <f>SUM(B15:B29)</f>
        <v>8308</v>
      </c>
      <c r="C30" s="10">
        <f>SUM(C15:C29)</f>
        <v>14430</v>
      </c>
      <c r="D30" s="74">
        <f>SUM(D15:D29)</f>
        <v>6122</v>
      </c>
      <c r="E30" s="83"/>
      <c r="F30" s="80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38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94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42</v>
      </c>
    </row>
    <row r="3" spans="1:7" x14ac:dyDescent="0.3">
      <c r="B3" s="8"/>
    </row>
    <row r="4" spans="1:7" x14ac:dyDescent="0.3">
      <c r="B4">
        <v>2025</v>
      </c>
      <c r="C4" s="35">
        <f>'Accounting Statement'!C10</f>
        <v>11120</v>
      </c>
      <c r="D4">
        <v>2026</v>
      </c>
      <c r="E4" s="35">
        <f>'Accounting Statement'!D10</f>
        <v>12093</v>
      </c>
    </row>
    <row r="6" spans="1:7" x14ac:dyDescent="0.3">
      <c r="D6" t="s">
        <v>31</v>
      </c>
      <c r="E6" s="1">
        <f>E4-C4</f>
        <v>973</v>
      </c>
    </row>
    <row r="7" spans="1:7" x14ac:dyDescent="0.3">
      <c r="D7" t="s">
        <v>32</v>
      </c>
      <c r="E7" s="6">
        <f>IF(AND(C4=0,E4=0),0,IF(C4=0,1,IF(E4=0,-1,(E4-C4)/C4)))</f>
        <v>8.7499999999999994E-2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43</v>
      </c>
    </row>
    <row r="11" spans="1:7" x14ac:dyDescent="0.3">
      <c r="B11" s="8"/>
    </row>
    <row r="12" spans="1:7" s="3" customFormat="1" ht="27.6" x14ac:dyDescent="0.3">
      <c r="B12" s="4" t="s">
        <v>34</v>
      </c>
      <c r="C12" s="4" t="s">
        <v>35</v>
      </c>
      <c r="D12" s="5" t="s">
        <v>31</v>
      </c>
      <c r="E12" s="81" t="s">
        <v>36</v>
      </c>
      <c r="F12" s="82"/>
    </row>
    <row r="13" spans="1:7" s="17" customFormat="1" x14ac:dyDescent="0.3">
      <c r="A13" s="16"/>
      <c r="B13" s="13"/>
      <c r="C13" s="13"/>
      <c r="D13" s="13">
        <f>C13-B13</f>
        <v>0</v>
      </c>
      <c r="E13" s="87"/>
      <c r="F13" s="88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79"/>
      <c r="F14" s="80"/>
    </row>
    <row r="15" spans="1:7" s="11" customFormat="1" x14ac:dyDescent="0.3">
      <c r="B15" s="12"/>
      <c r="C15" s="12"/>
      <c r="D15" s="13">
        <f t="shared" si="0"/>
        <v>0</v>
      </c>
      <c r="E15" s="79"/>
      <c r="F15" s="80"/>
    </row>
    <row r="16" spans="1:7" s="11" customFormat="1" x14ac:dyDescent="0.3">
      <c r="B16" s="12"/>
      <c r="C16" s="12"/>
      <c r="D16" s="13">
        <f t="shared" si="0"/>
        <v>0</v>
      </c>
      <c r="E16" s="79"/>
      <c r="F16" s="80"/>
    </row>
    <row r="17" spans="1:8" s="11" customFormat="1" x14ac:dyDescent="0.3">
      <c r="B17" s="12"/>
      <c r="C17" s="12"/>
      <c r="D17" s="13">
        <f t="shared" si="0"/>
        <v>0</v>
      </c>
      <c r="E17" s="79"/>
      <c r="F17" s="80"/>
    </row>
    <row r="18" spans="1:8" s="11" customFormat="1" x14ac:dyDescent="0.3">
      <c r="B18" s="12"/>
      <c r="C18" s="12"/>
      <c r="D18" s="13">
        <f t="shared" si="0"/>
        <v>0</v>
      </c>
      <c r="E18" s="79"/>
      <c r="F18" s="80"/>
    </row>
    <row r="19" spans="1:8" s="11" customFormat="1" x14ac:dyDescent="0.3">
      <c r="B19" s="12"/>
      <c r="C19" s="12"/>
      <c r="D19" s="13">
        <f t="shared" si="0"/>
        <v>0</v>
      </c>
      <c r="E19" s="79"/>
      <c r="F19" s="80"/>
    </row>
    <row r="20" spans="1:8" s="11" customFormat="1" x14ac:dyDescent="0.3">
      <c r="B20" s="12"/>
      <c r="C20" s="12"/>
      <c r="D20" s="13">
        <f t="shared" si="0"/>
        <v>0</v>
      </c>
      <c r="E20" s="79"/>
      <c r="F20" s="80"/>
    </row>
    <row r="21" spans="1:8" s="11" customFormat="1" x14ac:dyDescent="0.3">
      <c r="B21" s="12"/>
      <c r="C21" s="12"/>
      <c r="D21" s="13">
        <f t="shared" si="0"/>
        <v>0</v>
      </c>
      <c r="E21" s="79"/>
      <c r="F21" s="80"/>
    </row>
    <row r="22" spans="1:8" s="11" customFormat="1" x14ac:dyDescent="0.3">
      <c r="B22" s="12"/>
      <c r="C22" s="12"/>
      <c r="D22" s="13">
        <f t="shared" si="0"/>
        <v>0</v>
      </c>
      <c r="E22" s="79"/>
      <c r="F22" s="80"/>
    </row>
    <row r="23" spans="1:8" s="11" customFormat="1" x14ac:dyDescent="0.3">
      <c r="B23" s="12"/>
      <c r="C23" s="12"/>
      <c r="D23" s="13">
        <f t="shared" si="0"/>
        <v>0</v>
      </c>
      <c r="E23" s="79"/>
      <c r="F23" s="80"/>
    </row>
    <row r="24" spans="1:8" s="11" customFormat="1" x14ac:dyDescent="0.3">
      <c r="B24" s="12"/>
      <c r="C24" s="12"/>
      <c r="D24" s="13">
        <f t="shared" si="0"/>
        <v>0</v>
      </c>
      <c r="E24" s="79"/>
      <c r="F24" s="80"/>
    </row>
    <row r="25" spans="1:8" s="11" customFormat="1" x14ac:dyDescent="0.3">
      <c r="B25" s="12"/>
      <c r="C25" s="12"/>
      <c r="D25" s="13">
        <f t="shared" si="0"/>
        <v>0</v>
      </c>
      <c r="E25" s="79"/>
      <c r="F25" s="80"/>
    </row>
    <row r="26" spans="1:8" s="11" customFormat="1" x14ac:dyDescent="0.3">
      <c r="B26" s="12"/>
      <c r="C26" s="12"/>
      <c r="D26" s="13">
        <f t="shared" si="0"/>
        <v>0</v>
      </c>
      <c r="E26" s="79"/>
      <c r="F26" s="80"/>
    </row>
    <row r="27" spans="1:8" s="11" customFormat="1" x14ac:dyDescent="0.3">
      <c r="B27" s="12"/>
      <c r="C27" s="12"/>
      <c r="D27" s="13">
        <f t="shared" si="0"/>
        <v>0</v>
      </c>
      <c r="E27" s="79"/>
      <c r="F27" s="80"/>
    </row>
    <row r="28" spans="1:8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3"/>
      <c r="F28" s="80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38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44</v>
      </c>
    </row>
    <row r="3" spans="1:7" x14ac:dyDescent="0.3">
      <c r="B3" s="8"/>
    </row>
    <row r="4" spans="1:7" x14ac:dyDescent="0.3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">
      <c r="D6" t="s">
        <v>31</v>
      </c>
      <c r="E6" s="1">
        <f>E4-C4</f>
        <v>0</v>
      </c>
    </row>
    <row r="7" spans="1:7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8"/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1" t="s">
        <v>36</v>
      </c>
      <c r="F11" s="82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9"/>
      <c r="F13" s="80"/>
    </row>
    <row r="14" spans="1:7" s="11" customFormat="1" x14ac:dyDescent="0.3">
      <c r="B14" s="12"/>
      <c r="C14" s="12"/>
      <c r="D14" s="13">
        <f t="shared" si="0"/>
        <v>0</v>
      </c>
      <c r="E14" s="79"/>
      <c r="F14" s="80"/>
    </row>
    <row r="15" spans="1:7" s="11" customFormat="1" x14ac:dyDescent="0.3">
      <c r="B15" s="12"/>
      <c r="C15" s="12"/>
      <c r="D15" s="13">
        <f t="shared" si="0"/>
        <v>0</v>
      </c>
      <c r="E15" s="79"/>
      <c r="F15" s="80"/>
    </row>
    <row r="16" spans="1:7" s="11" customFormat="1" x14ac:dyDescent="0.3">
      <c r="B16" s="12"/>
      <c r="C16" s="12"/>
      <c r="D16" s="13">
        <f t="shared" si="0"/>
        <v>0</v>
      </c>
      <c r="E16" s="79"/>
      <c r="F16" s="80"/>
    </row>
    <row r="17" spans="1:8" s="11" customFormat="1" x14ac:dyDescent="0.3">
      <c r="B17" s="12"/>
      <c r="C17" s="12"/>
      <c r="D17" s="13">
        <f t="shared" si="0"/>
        <v>0</v>
      </c>
      <c r="E17" s="79"/>
      <c r="F17" s="80"/>
    </row>
    <row r="18" spans="1:8" s="11" customFormat="1" x14ac:dyDescent="0.3">
      <c r="B18" s="12"/>
      <c r="C18" s="12"/>
      <c r="D18" s="13">
        <f t="shared" si="0"/>
        <v>0</v>
      </c>
      <c r="E18" s="79"/>
      <c r="F18" s="80"/>
    </row>
    <row r="19" spans="1:8" s="11" customFormat="1" x14ac:dyDescent="0.3">
      <c r="B19" s="12"/>
      <c r="C19" s="12"/>
      <c r="D19" s="13">
        <f t="shared" si="0"/>
        <v>0</v>
      </c>
      <c r="E19" s="79"/>
      <c r="F19" s="80"/>
    </row>
    <row r="20" spans="1:8" s="11" customFormat="1" x14ac:dyDescent="0.3">
      <c r="B20" s="12"/>
      <c r="C20" s="12"/>
      <c r="D20" s="13">
        <f t="shared" si="0"/>
        <v>0</v>
      </c>
      <c r="E20" s="79"/>
      <c r="F20" s="80"/>
    </row>
    <row r="21" spans="1:8" s="11" customFormat="1" x14ac:dyDescent="0.3">
      <c r="B21" s="12"/>
      <c r="C21" s="12"/>
      <c r="D21" s="13">
        <f t="shared" si="0"/>
        <v>0</v>
      </c>
      <c r="E21" s="79"/>
      <c r="F21" s="80"/>
    </row>
    <row r="22" spans="1:8" s="11" customFormat="1" x14ac:dyDescent="0.3">
      <c r="B22" s="12"/>
      <c r="C22" s="12"/>
      <c r="D22" s="13">
        <f t="shared" si="0"/>
        <v>0</v>
      </c>
      <c r="E22" s="79"/>
      <c r="F22" s="80"/>
    </row>
    <row r="23" spans="1:8" s="11" customFormat="1" x14ac:dyDescent="0.3">
      <c r="B23" s="12"/>
      <c r="C23" s="12"/>
      <c r="D23" s="13">
        <f t="shared" si="0"/>
        <v>0</v>
      </c>
      <c r="E23" s="79"/>
      <c r="F23" s="80"/>
    </row>
    <row r="24" spans="1:8" s="11" customFormat="1" x14ac:dyDescent="0.3">
      <c r="B24" s="12"/>
      <c r="C24" s="12"/>
      <c r="D24" s="13">
        <f t="shared" si="0"/>
        <v>0</v>
      </c>
      <c r="E24" s="79"/>
      <c r="F24" s="80"/>
    </row>
    <row r="25" spans="1:8" s="11" customFormat="1" x14ac:dyDescent="0.3">
      <c r="B25" s="12"/>
      <c r="C25" s="12"/>
      <c r="D25" s="13">
        <f t="shared" si="0"/>
        <v>0</v>
      </c>
      <c r="E25" s="79"/>
      <c r="F25" s="80"/>
    </row>
    <row r="26" spans="1:8" s="11" customFormat="1" x14ac:dyDescent="0.3">
      <c r="B26" s="12"/>
      <c r="C26" s="12"/>
      <c r="D26" s="13">
        <f t="shared" si="0"/>
        <v>0</v>
      </c>
      <c r="E26" s="79"/>
      <c r="F26" s="80"/>
    </row>
    <row r="27" spans="1:8" x14ac:dyDescent="0.3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3"/>
      <c r="F27" s="80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topLeftCell="A3" workbookViewId="0">
      <selection activeCell="C27" sqref="C27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45</v>
      </c>
    </row>
    <row r="3" spans="1:8" x14ac:dyDescent="0.3">
      <c r="B3" s="8"/>
    </row>
    <row r="4" spans="1:8" x14ac:dyDescent="0.3">
      <c r="B4">
        <v>2025</v>
      </c>
      <c r="C4" s="35">
        <f>'Accounting Statement'!C12</f>
        <v>7925</v>
      </c>
      <c r="D4">
        <v>2026</v>
      </c>
      <c r="E4" s="35">
        <f>'Accounting Statement'!D12</f>
        <v>20450</v>
      </c>
    </row>
    <row r="6" spans="1:8" x14ac:dyDescent="0.3">
      <c r="D6" t="s">
        <v>31</v>
      </c>
      <c r="E6" s="1">
        <f>E4-C4</f>
        <v>12525</v>
      </c>
    </row>
    <row r="7" spans="1:8" x14ac:dyDescent="0.3">
      <c r="D7" t="s">
        <v>32</v>
      </c>
      <c r="E7" s="6">
        <f>IF(AND(C4=0,E4=0),0,IF(C4=0,1,IF(E4=0,-1,(E4-C4)/C4)))</f>
        <v>1.5804416403785488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33</v>
      </c>
    </row>
    <row r="10" spans="1:8" ht="15" x14ac:dyDescent="0.35">
      <c r="B10" s="18" t="s">
        <v>46</v>
      </c>
    </row>
    <row r="11" spans="1:8" x14ac:dyDescent="0.3">
      <c r="B11" s="75" t="s">
        <v>41</v>
      </c>
    </row>
    <row r="12" spans="1:8" x14ac:dyDescent="0.3">
      <c r="B12" s="8"/>
    </row>
    <row r="13" spans="1:8" s="3" customFormat="1" ht="27.6" x14ac:dyDescent="0.3">
      <c r="B13" s="4" t="s">
        <v>34</v>
      </c>
      <c r="C13" s="4" t="s">
        <v>35</v>
      </c>
      <c r="D13" s="5" t="s">
        <v>31</v>
      </c>
      <c r="E13" s="81" t="s">
        <v>36</v>
      </c>
      <c r="F13" s="82"/>
      <c r="G13" s="81" t="s">
        <v>47</v>
      </c>
      <c r="H13" s="82"/>
    </row>
    <row r="14" spans="1:8" s="17" customFormat="1" x14ac:dyDescent="0.3">
      <c r="A14" s="16"/>
      <c r="B14" s="12">
        <v>1955</v>
      </c>
      <c r="C14" s="12">
        <v>10325</v>
      </c>
      <c r="D14" s="73">
        <f>C14-B14</f>
        <v>8370</v>
      </c>
      <c r="E14" s="79" t="s">
        <v>67</v>
      </c>
      <c r="F14" s="89"/>
      <c r="G14" s="16"/>
    </row>
    <row r="15" spans="1:8" s="11" customFormat="1" x14ac:dyDescent="0.3">
      <c r="B15" s="12">
        <v>132</v>
      </c>
      <c r="C15" s="12">
        <v>32</v>
      </c>
      <c r="D15" s="73">
        <f t="shared" ref="D15:D28" si="0">C15-B15</f>
        <v>-100</v>
      </c>
      <c r="E15" s="79" t="s">
        <v>68</v>
      </c>
      <c r="F15" s="80"/>
    </row>
    <row r="16" spans="1:8" s="11" customFormat="1" x14ac:dyDescent="0.3">
      <c r="B16" s="12">
        <v>210</v>
      </c>
      <c r="C16" s="12">
        <v>525</v>
      </c>
      <c r="D16" s="73">
        <f t="shared" si="0"/>
        <v>315</v>
      </c>
      <c r="E16" s="79" t="s">
        <v>69</v>
      </c>
      <c r="F16" s="80"/>
    </row>
    <row r="17" spans="1:8" s="11" customFormat="1" x14ac:dyDescent="0.3">
      <c r="B17" s="12">
        <v>0</v>
      </c>
      <c r="C17" s="12">
        <v>571</v>
      </c>
      <c r="D17" s="73">
        <f t="shared" si="0"/>
        <v>571</v>
      </c>
      <c r="E17" s="79" t="s">
        <v>70</v>
      </c>
      <c r="F17" s="80"/>
    </row>
    <row r="18" spans="1:8" s="11" customFormat="1" x14ac:dyDescent="0.3">
      <c r="B18" s="12">
        <v>0</v>
      </c>
      <c r="C18" s="12">
        <v>1156</v>
      </c>
      <c r="D18" s="73">
        <f t="shared" si="0"/>
        <v>1156</v>
      </c>
      <c r="E18" s="79" t="s">
        <v>71</v>
      </c>
      <c r="F18" s="80"/>
    </row>
    <row r="19" spans="1:8" s="11" customFormat="1" x14ac:dyDescent="0.3">
      <c r="B19" s="12">
        <v>0</v>
      </c>
      <c r="C19" s="12">
        <v>75</v>
      </c>
      <c r="D19" s="73">
        <f t="shared" si="0"/>
        <v>75</v>
      </c>
      <c r="E19" s="79" t="s">
        <v>72</v>
      </c>
      <c r="F19" s="80"/>
    </row>
    <row r="20" spans="1:8" s="11" customFormat="1" x14ac:dyDescent="0.3">
      <c r="B20" s="12">
        <v>100</v>
      </c>
      <c r="C20" s="12">
        <v>118</v>
      </c>
      <c r="D20" s="73">
        <f t="shared" si="0"/>
        <v>18</v>
      </c>
      <c r="E20" s="79" t="s">
        <v>73</v>
      </c>
      <c r="F20" s="80"/>
    </row>
    <row r="21" spans="1:8" s="11" customFormat="1" x14ac:dyDescent="0.3">
      <c r="B21" s="12">
        <v>0</v>
      </c>
      <c r="C21" s="12">
        <v>65</v>
      </c>
      <c r="D21" s="73">
        <f t="shared" ref="D21:D26" si="1">C21-B21</f>
        <v>65</v>
      </c>
      <c r="E21" s="77" t="s">
        <v>82</v>
      </c>
      <c r="F21" s="78"/>
    </row>
    <row r="22" spans="1:8" s="11" customFormat="1" x14ac:dyDescent="0.3">
      <c r="B22" s="12">
        <v>900</v>
      </c>
      <c r="C22" s="12">
        <v>1000</v>
      </c>
      <c r="D22" s="73">
        <f t="shared" si="1"/>
        <v>100</v>
      </c>
      <c r="E22" s="79" t="s">
        <v>83</v>
      </c>
      <c r="F22" s="80"/>
    </row>
    <row r="23" spans="1:8" s="11" customFormat="1" x14ac:dyDescent="0.3">
      <c r="B23" s="12">
        <v>928</v>
      </c>
      <c r="C23" s="12">
        <v>2937</v>
      </c>
      <c r="D23" s="73">
        <f t="shared" si="1"/>
        <v>2009</v>
      </c>
      <c r="E23" s="79" t="s">
        <v>85</v>
      </c>
      <c r="F23" s="80"/>
    </row>
    <row r="24" spans="1:8" s="11" customFormat="1" x14ac:dyDescent="0.3">
      <c r="B24" s="12">
        <v>819</v>
      </c>
      <c r="C24" s="12">
        <v>783</v>
      </c>
      <c r="D24" s="73">
        <f t="shared" si="1"/>
        <v>-36</v>
      </c>
      <c r="E24" s="79" t="s">
        <v>86</v>
      </c>
      <c r="F24" s="80"/>
    </row>
    <row r="25" spans="1:8" s="11" customFormat="1" x14ac:dyDescent="0.3">
      <c r="B25" s="12">
        <v>456</v>
      </c>
      <c r="C25" s="12">
        <v>404</v>
      </c>
      <c r="D25" s="73">
        <f t="shared" si="1"/>
        <v>-52</v>
      </c>
      <c r="E25" s="79" t="s">
        <v>87</v>
      </c>
      <c r="F25" s="80"/>
    </row>
    <row r="26" spans="1:8" s="11" customFormat="1" x14ac:dyDescent="0.3">
      <c r="B26" s="12">
        <v>0</v>
      </c>
      <c r="C26" s="12">
        <v>34</v>
      </c>
      <c r="D26" s="73">
        <f t="shared" si="1"/>
        <v>34</v>
      </c>
      <c r="E26" s="79" t="s">
        <v>88</v>
      </c>
      <c r="F26" s="80"/>
    </row>
    <row r="27" spans="1:8" s="11" customFormat="1" x14ac:dyDescent="0.3">
      <c r="B27" s="12"/>
      <c r="C27" s="12"/>
      <c r="D27" s="73"/>
      <c r="E27" s="79"/>
      <c r="F27" s="80"/>
    </row>
    <row r="28" spans="1:8" s="11" customFormat="1" x14ac:dyDescent="0.3">
      <c r="B28" s="12"/>
      <c r="C28" s="12"/>
      <c r="D28" s="73">
        <f t="shared" si="0"/>
        <v>0</v>
      </c>
      <c r="E28" s="79"/>
      <c r="F28" s="80"/>
    </row>
    <row r="29" spans="1:8" x14ac:dyDescent="0.3">
      <c r="A29" s="9" t="s">
        <v>37</v>
      </c>
      <c r="B29" s="10">
        <f>SUM(B14:B28)</f>
        <v>5500</v>
      </c>
      <c r="C29" s="10">
        <f>SUM(C14:C28)</f>
        <v>18025</v>
      </c>
      <c r="D29" s="74">
        <f>SUM(D14:D28)</f>
        <v>12525</v>
      </c>
      <c r="E29" s="83"/>
      <c r="F29" s="80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38</v>
      </c>
    </row>
  </sheetData>
  <mergeCells count="17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</mergeCells>
  <pageMargins left="0.7" right="0.7" top="0.75" bottom="0.75" header="0.3" footer="0.3"/>
  <pageSetup paperSize="9" scale="87" orientation="landscape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G15" sqref="G15"/>
    </sheetView>
  </sheetViews>
  <sheetFormatPr defaultColWidth="9.109375" defaultRowHeight="14.4" x14ac:dyDescent="0.3"/>
  <cols>
    <col min="1" max="1" width="6.88671875" style="58" bestFit="1" customWidth="1"/>
    <col min="2" max="2" width="11.33203125" style="58" customWidth="1"/>
    <col min="3" max="3" width="10.6640625" style="58" customWidth="1"/>
    <col min="4" max="4" width="10.44140625" style="58" bestFit="1" customWidth="1"/>
    <col min="5" max="5" width="9.88671875" style="58" customWidth="1"/>
    <col min="6" max="6" width="12.5546875" style="58" customWidth="1"/>
    <col min="7" max="16384" width="9.10937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41889</v>
      </c>
      <c r="D4" s="58" t="s">
        <v>50</v>
      </c>
      <c r="E4" s="64">
        <f>'Accounting Statement'!D8</f>
        <v>18939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C10" s="90" t="s">
        <v>74</v>
      </c>
      <c r="D10"/>
      <c r="E10" s="91">
        <v>8000</v>
      </c>
    </row>
    <row r="11" spans="2:7" x14ac:dyDescent="0.3">
      <c r="C11" s="90" t="s">
        <v>75</v>
      </c>
      <c r="D11"/>
      <c r="E11" s="91">
        <v>1500</v>
      </c>
    </row>
    <row r="12" spans="2:7" x14ac:dyDescent="0.3">
      <c r="C12" s="90" t="s">
        <v>76</v>
      </c>
      <c r="D12"/>
      <c r="E12" s="91">
        <v>6337</v>
      </c>
    </row>
    <row r="13" spans="2:7" x14ac:dyDescent="0.3">
      <c r="C13" s="90" t="s">
        <v>77</v>
      </c>
      <c r="D13"/>
      <c r="E13" s="91">
        <v>5000</v>
      </c>
    </row>
    <row r="14" spans="2:7" x14ac:dyDescent="0.3">
      <c r="C14" s="90" t="s">
        <v>78</v>
      </c>
      <c r="D14"/>
      <c r="E14" s="91">
        <v>2000</v>
      </c>
    </row>
    <row r="15" spans="2:7" x14ac:dyDescent="0.3">
      <c r="C15" s="90" t="s">
        <v>79</v>
      </c>
      <c r="D15"/>
      <c r="E15" s="91">
        <v>3000</v>
      </c>
    </row>
    <row r="16" spans="2:7" x14ac:dyDescent="0.3">
      <c r="C16" s="90" t="s">
        <v>80</v>
      </c>
      <c r="D16"/>
      <c r="E16" s="91">
        <f>11340+231</f>
        <v>11571</v>
      </c>
    </row>
    <row r="17" spans="2:7" x14ac:dyDescent="0.3">
      <c r="F17" s="61">
        <f>SUM(E10:E16)</f>
        <v>37408</v>
      </c>
    </row>
    <row r="19" spans="2:7" x14ac:dyDescent="0.3">
      <c r="B19" s="59" t="s">
        <v>53</v>
      </c>
      <c r="E19" s="60">
        <v>4481</v>
      </c>
    </row>
    <row r="20" spans="2:7" x14ac:dyDescent="0.3">
      <c r="F20" s="61">
        <f>E19</f>
        <v>4481</v>
      </c>
    </row>
    <row r="21" spans="2:7" ht="15" thickBot="1" x14ac:dyDescent="0.35">
      <c r="B21" s="59" t="s">
        <v>54</v>
      </c>
      <c r="G21" s="62">
        <f>F17+F20</f>
        <v>41889</v>
      </c>
    </row>
    <row r="22" spans="2:7" ht="15" thickTop="1" x14ac:dyDescent="0.3"/>
  </sheetData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B38" sqref="B3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55</v>
      </c>
    </row>
    <row r="3" spans="1:8" x14ac:dyDescent="0.3">
      <c r="B3" s="8"/>
    </row>
    <row r="4" spans="1:8" x14ac:dyDescent="0.3">
      <c r="B4">
        <v>2025</v>
      </c>
      <c r="C4" s="35">
        <f>'Accounting Statement'!C16</f>
        <v>23550</v>
      </c>
      <c r="D4">
        <v>2026</v>
      </c>
      <c r="E4" s="35">
        <f>'Accounting Statement'!D16</f>
        <v>24706</v>
      </c>
    </row>
    <row r="6" spans="1:8" x14ac:dyDescent="0.3">
      <c r="D6" t="s">
        <v>31</v>
      </c>
      <c r="E6" s="1">
        <f>E4-C4</f>
        <v>1156</v>
      </c>
    </row>
    <row r="7" spans="1:8" x14ac:dyDescent="0.3">
      <c r="D7" t="s">
        <v>32</v>
      </c>
      <c r="E7" s="6">
        <f>IF(AND(C4=0,E4=0),0,IF(C4=0,1,IF(E4=0,-1,(E4-C4)/C4)))</f>
        <v>4.908704883227176E-2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33</v>
      </c>
    </row>
    <row r="10" spans="1:8" ht="15" x14ac:dyDescent="0.35">
      <c r="B10" s="19" t="s">
        <v>56</v>
      </c>
    </row>
    <row r="11" spans="1:8" ht="15" x14ac:dyDescent="0.35">
      <c r="B11" s="18" t="s">
        <v>57</v>
      </c>
    </row>
    <row r="12" spans="1:8" s="3" customFormat="1" ht="26.25" customHeight="1" x14ac:dyDescent="0.3">
      <c r="B12" s="4" t="s">
        <v>34</v>
      </c>
      <c r="C12" s="4" t="s">
        <v>35</v>
      </c>
      <c r="D12" s="5" t="s">
        <v>31</v>
      </c>
      <c r="E12" s="81" t="s">
        <v>36</v>
      </c>
      <c r="F12" s="82"/>
      <c r="G12" s="71" t="s">
        <v>58</v>
      </c>
      <c r="H12" s="72" t="s">
        <v>59</v>
      </c>
    </row>
    <row r="13" spans="1:8" s="17" customFormat="1" x14ac:dyDescent="0.3">
      <c r="A13" s="16"/>
      <c r="B13" s="13"/>
      <c r="C13" s="13"/>
      <c r="D13" s="13">
        <f>C13-B13</f>
        <v>0</v>
      </c>
      <c r="E13" s="87"/>
      <c r="F13" s="88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79"/>
      <c r="F14" s="80"/>
    </row>
    <row r="15" spans="1:8" s="11" customFormat="1" x14ac:dyDescent="0.3">
      <c r="B15" s="12"/>
      <c r="C15" s="12"/>
      <c r="D15" s="13">
        <f t="shared" si="0"/>
        <v>0</v>
      </c>
      <c r="E15" s="79"/>
      <c r="F15" s="80"/>
    </row>
    <row r="16" spans="1:8" s="11" customFormat="1" x14ac:dyDescent="0.3">
      <c r="B16" s="12"/>
      <c r="C16" s="12"/>
      <c r="D16" s="13">
        <f t="shared" si="0"/>
        <v>0</v>
      </c>
      <c r="E16" s="79"/>
      <c r="F16" s="80"/>
    </row>
    <row r="17" spans="1:12" s="11" customFormat="1" x14ac:dyDescent="0.3">
      <c r="B17" s="12"/>
      <c r="C17" s="12"/>
      <c r="D17" s="13">
        <f t="shared" si="0"/>
        <v>0</v>
      </c>
      <c r="E17" s="79"/>
      <c r="F17" s="80"/>
    </row>
    <row r="18" spans="1:12" s="11" customFormat="1" x14ac:dyDescent="0.3">
      <c r="B18" s="12"/>
      <c r="C18" s="12"/>
      <c r="D18" s="13">
        <f t="shared" si="0"/>
        <v>0</v>
      </c>
      <c r="E18" s="79"/>
      <c r="F18" s="80"/>
      <c r="L18" s="20"/>
    </row>
    <row r="19" spans="1:12" s="11" customFormat="1" x14ac:dyDescent="0.3">
      <c r="B19" s="12"/>
      <c r="C19" s="12"/>
      <c r="D19" s="13">
        <f t="shared" si="0"/>
        <v>0</v>
      </c>
      <c r="E19" s="79"/>
      <c r="F19" s="80"/>
    </row>
    <row r="20" spans="1:12" s="11" customFormat="1" x14ac:dyDescent="0.3">
      <c r="B20" s="12"/>
      <c r="C20" s="12"/>
      <c r="D20" s="13">
        <f t="shared" si="0"/>
        <v>0</v>
      </c>
      <c r="E20" s="79"/>
      <c r="F20" s="80"/>
    </row>
    <row r="21" spans="1:12" s="11" customFormat="1" x14ac:dyDescent="0.3">
      <c r="B21" s="12"/>
      <c r="C21" s="12"/>
      <c r="D21" s="13">
        <f t="shared" si="0"/>
        <v>0</v>
      </c>
      <c r="E21" s="79"/>
      <c r="F21" s="80"/>
    </row>
    <row r="22" spans="1:12" s="11" customFormat="1" x14ac:dyDescent="0.3">
      <c r="B22" s="12"/>
      <c r="C22" s="12"/>
      <c r="D22" s="13">
        <f t="shared" si="0"/>
        <v>0</v>
      </c>
      <c r="E22" s="79"/>
      <c r="F22" s="80"/>
    </row>
    <row r="23" spans="1:12" s="11" customFormat="1" x14ac:dyDescent="0.3">
      <c r="B23" s="12"/>
      <c r="C23" s="12"/>
      <c r="D23" s="13">
        <f t="shared" si="0"/>
        <v>0</v>
      </c>
      <c r="E23" s="79"/>
      <c r="F23" s="80"/>
    </row>
    <row r="24" spans="1:12" s="11" customFormat="1" x14ac:dyDescent="0.3">
      <c r="B24" s="12"/>
      <c r="C24" s="12"/>
      <c r="D24" s="13">
        <f t="shared" si="0"/>
        <v>0</v>
      </c>
      <c r="E24" s="79"/>
      <c r="F24" s="80"/>
    </row>
    <row r="25" spans="1:12" s="11" customFormat="1" x14ac:dyDescent="0.3">
      <c r="B25" s="12"/>
      <c r="C25" s="12"/>
      <c r="D25" s="13">
        <f t="shared" si="0"/>
        <v>0</v>
      </c>
      <c r="E25" s="79"/>
      <c r="F25" s="80"/>
    </row>
    <row r="26" spans="1:12" s="11" customFormat="1" x14ac:dyDescent="0.3">
      <c r="B26" s="12"/>
      <c r="C26" s="12"/>
      <c r="D26" s="13">
        <f t="shared" si="0"/>
        <v>0</v>
      </c>
      <c r="E26" s="79"/>
      <c r="F26" s="80"/>
    </row>
    <row r="27" spans="1:12" s="11" customFormat="1" x14ac:dyDescent="0.3">
      <c r="B27" s="12"/>
      <c r="C27" s="12"/>
      <c r="D27" s="13">
        <f t="shared" si="0"/>
        <v>0</v>
      </c>
      <c r="E27" s="79"/>
      <c r="F27" s="80"/>
    </row>
    <row r="28" spans="1:12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3"/>
      <c r="F28" s="80"/>
      <c r="G28" s="7"/>
    </row>
    <row r="29" spans="1:12" x14ac:dyDescent="0.3">
      <c r="H29" s="2"/>
    </row>
    <row r="30" spans="1:12" x14ac:dyDescent="0.3">
      <c r="A30" s="14" t="s">
        <v>38</v>
      </c>
      <c r="F30" s="7"/>
    </row>
    <row r="32" spans="1:12" ht="15" x14ac:dyDescent="0.35">
      <c r="B32" s="18" t="s">
        <v>60</v>
      </c>
    </row>
    <row r="33" spans="1:8" x14ac:dyDescent="0.3">
      <c r="B33" t="s">
        <v>61</v>
      </c>
    </row>
    <row r="34" spans="1:8" x14ac:dyDescent="0.3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41.4" x14ac:dyDescent="0.3">
      <c r="A36" s="3"/>
      <c r="B36" s="4" t="s">
        <v>34</v>
      </c>
      <c r="C36" s="4" t="s">
        <v>35</v>
      </c>
      <c r="D36" s="5" t="s">
        <v>31</v>
      </c>
      <c r="E36" s="81" t="s">
        <v>36</v>
      </c>
      <c r="F36" s="82"/>
      <c r="G36" s="71" t="s">
        <v>58</v>
      </c>
      <c r="H36" s="72" t="s">
        <v>59</v>
      </c>
    </row>
    <row r="37" spans="1:8" x14ac:dyDescent="0.3">
      <c r="A37" s="16"/>
      <c r="B37" s="13"/>
      <c r="C37" s="13"/>
      <c r="D37" s="13">
        <f>C37-B37</f>
        <v>0</v>
      </c>
      <c r="E37" s="87"/>
      <c r="F37" s="88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79"/>
      <c r="F38" s="80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79"/>
      <c r="F39" s="80"/>
      <c r="G39" s="11"/>
      <c r="H39" s="11"/>
    </row>
    <row r="40" spans="1:8" x14ac:dyDescent="0.3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3"/>
      <c r="F40" s="80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8" orientation="landscape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tabSelected="1" workbookViewId="0">
      <selection activeCell="K13" sqref="K1:K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62</v>
      </c>
    </row>
    <row r="3" spans="1:7" x14ac:dyDescent="0.3">
      <c r="B3" s="8"/>
    </row>
    <row r="4" spans="1:7" x14ac:dyDescent="0.3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">
      <c r="D6" t="s">
        <v>31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33</v>
      </c>
    </row>
    <row r="10" spans="1:7" ht="15" x14ac:dyDescent="0.35">
      <c r="B10" s="18" t="s">
        <v>63</v>
      </c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1" t="s">
        <v>36</v>
      </c>
      <c r="F11" s="82"/>
    </row>
    <row r="12" spans="1:7" s="17" customFormat="1" x14ac:dyDescent="0.3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79"/>
      <c r="F13" s="80"/>
    </row>
    <row r="14" spans="1:7" s="11" customFormat="1" x14ac:dyDescent="0.3">
      <c r="B14" s="12"/>
      <c r="C14" s="12"/>
      <c r="D14" s="13">
        <f t="shared" si="0"/>
        <v>0</v>
      </c>
      <c r="E14" s="79"/>
      <c r="F14" s="80"/>
    </row>
    <row r="15" spans="1:7" s="11" customFormat="1" x14ac:dyDescent="0.3">
      <c r="B15" s="12"/>
      <c r="C15" s="12"/>
      <c r="D15" s="13">
        <f t="shared" si="0"/>
        <v>0</v>
      </c>
      <c r="E15" s="79"/>
      <c r="F15" s="80"/>
    </row>
    <row r="16" spans="1:7" s="11" customFormat="1" x14ac:dyDescent="0.3">
      <c r="B16" s="12"/>
      <c r="C16" s="12"/>
      <c r="D16" s="13">
        <f t="shared" si="0"/>
        <v>0</v>
      </c>
      <c r="E16" s="79"/>
      <c r="F16" s="80"/>
    </row>
    <row r="17" spans="1:8" s="11" customFormat="1" x14ac:dyDescent="0.3">
      <c r="B17" s="12"/>
      <c r="C17" s="12"/>
      <c r="D17" s="13">
        <f t="shared" si="0"/>
        <v>0</v>
      </c>
      <c r="E17" s="79"/>
      <c r="F17" s="80"/>
    </row>
    <row r="18" spans="1:8" s="11" customFormat="1" x14ac:dyDescent="0.3">
      <c r="B18" s="12"/>
      <c r="C18" s="12"/>
      <c r="D18" s="13">
        <f t="shared" si="0"/>
        <v>0</v>
      </c>
      <c r="E18" s="79"/>
      <c r="F18" s="80"/>
    </row>
    <row r="19" spans="1:8" x14ac:dyDescent="0.3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3"/>
      <c r="F19" s="80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4.xml><?xml version="1.0" encoding="utf-8"?>
<TemplafyFormConfiguration><![CDATA[{"formFields":[],"formDataEntries":[]}]]></TemplafyFormConfiguratio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AD0D3-C2B2-41A7-8D84-5B653192951F}">
  <ds:schemaRefs/>
</ds:datastoreItem>
</file>

<file path=customXml/itemProps4.xml><?xml version="1.0" encoding="utf-8"?>
<ds:datastoreItem xmlns:ds="http://schemas.openxmlformats.org/officeDocument/2006/customXml" ds:itemID="{460E185F-155A-4A0D-81DB-4F839B431F71}">
  <ds:schemaRefs/>
</ds:datastoreItem>
</file>

<file path=customXml/itemProps5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jodie ellis</cp:lastModifiedBy>
  <cp:revision/>
  <cp:lastPrinted>2026-04-03T10:28:24Z</cp:lastPrinted>
  <dcterms:created xsi:type="dcterms:W3CDTF">2023-03-10T09:35:56Z</dcterms:created>
  <dcterms:modified xsi:type="dcterms:W3CDTF">2026-04-08T07:27:16Z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