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4 2025/"/>
    </mc:Choice>
  </mc:AlternateContent>
  <xr:revisionPtr revIDLastSave="167" documentId="8_{E0F196FD-CF11-4878-922B-8A2658A560AC}" xr6:coauthVersionLast="47" xr6:coauthVersionMax="47" xr10:uidLastSave="{A6519D74-8BF8-42F9-8A19-CCF87929548E}"/>
  <bookViews>
    <workbookView xWindow="-108" yWindow="-108" windowWidth="23256" windowHeight="12456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<sst xmlns="http://schemas.openxmlformats.org/spreadsheetml/2006/main" count="171" uniqueCount="92">
  <si>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</si>
  <si>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</si>
  <si>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</si>
  <si>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</si>
  <si>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</si>
  <si>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</si>
  <si>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</si>
  <si>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</si>
  <si>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</si>
  <si>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</si>
  <si>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</si>
  <si>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</si>
  <si>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</si>
  <si>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</si>
  <si>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</si>
  <si>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</si>
  <si>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</si>
  <si>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</si>
  <si>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</si>
  <si>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</si>
  <si>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</si>
  <si>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</si>
  <si>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</si>
  <si>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</si>
  <si>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</si>
  <si>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</si>
  <si>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</si>
  <si>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</si>
  <si>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</si>
  <si>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</si>
  <si>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</si>
  <si>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</si>
  <si>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</si>
  <si>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</si>
  <si>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</si>
  <si>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</si>
  <si>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</si>
  <si>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</si>
  <si>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</si>
  <si>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</si>
  <si>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</si>
  <si>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</si>
  <si>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</si>
  <si>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</si>
  <si>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</si>
  <si>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</si>
  <si>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</si>
  <si>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</si>
  <si>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</si>
  <si>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</si>
  <si>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</si>
  <si>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</si>
  <si>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</si>
  <si>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</si>
  <si>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</si>
  <si>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</si>
  <si>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</si>
  <si>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</si>
  <si>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</si>
  <si>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</si>
  <si>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</si>
  <si>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</si>
  <si>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</si>
  <si>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</si>
  <si>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</si>
  <si>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 xml:space="preserve">CIL grant received from Cornwall Council in 24/25. £7300  was received in 23/24 </t>
  </si>
  <si>
    <t>Higher LMP received from Cornwall Council in 24/25</t>
  </si>
  <si>
    <t>Higher Bank Interest in 24/25</t>
  </si>
  <si>
    <t>Grant received in 23/24 towards a new Defibrillator, nothing received in 24/25</t>
  </si>
  <si>
    <t>VAT received on purchases in 23/24 was higher compared to 24/25</t>
  </si>
  <si>
    <t>Defibrillator purchased in 23/24 compared to no purchases in 24/25</t>
  </si>
  <si>
    <t>Clerks Training costs were lower in 24/25 due to PIALC being completed compared to CILCA in 23/24</t>
  </si>
  <si>
    <t>Insurance premium higher as added in contractor dispute to policy</t>
  </si>
  <si>
    <t>Asset repairs in 23/24 and no costs in 25/26</t>
  </si>
  <si>
    <t>Room Hire less in 24/258 as 1 less booking</t>
  </si>
  <si>
    <t>Rise in stationery, postage and printing costs in 24/25</t>
  </si>
  <si>
    <t>Costs for website less in 24/25 as less changes made</t>
  </si>
  <si>
    <t>Public rights of way costs in 24/25 higher as ocntractor increased his charges.</t>
  </si>
  <si>
    <t>Antivirus software rebnewed for laptop in 24/25, not required in 23/24</t>
  </si>
  <si>
    <t>smaller value of grants / donations awarded to the community in 24/25</t>
  </si>
  <si>
    <t>Increase in subscription costs to CALC, NALC and SLCC</t>
  </si>
  <si>
    <t>Costs to cut the community foeld incraesed in 24/25 due to contractor increasing his charges</t>
  </si>
  <si>
    <t>Clerk claimed more expenses in 24/25</t>
  </si>
  <si>
    <t>Less VAT paid on payemnts in 24/25 compared to 23/24</t>
  </si>
  <si>
    <t>Cornwall Council</t>
  </si>
  <si>
    <t>Elections</t>
  </si>
  <si>
    <t>Financial Reserves</t>
  </si>
  <si>
    <t>Community Projects</t>
  </si>
  <si>
    <t>PRoW</t>
  </si>
  <si>
    <t>Plovers Field</t>
  </si>
  <si>
    <t>Total expenditure or payments made to and on behalf of all employees.  Include gross salaries and wages, employers NI contributions, employers pension contributions, gratuities and severance payments.</t>
  </si>
  <si>
    <t>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</si>
</sst>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workbookViewId="0">
      <selection activeCell="I10" sqref="I10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62</v>
      </c>
    </row>
    <row r="3" spans="2:10" ht="15" customHeight="1" x14ac:dyDescent="0.3">
      <c r="B3" s="78" t="s">
        <v>35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39</v>
      </c>
    </row>
    <row r="6" spans="2:10" ht="28.8" x14ac:dyDescent="0.3">
      <c r="B6" s="28"/>
      <c r="C6" s="29">
        <v>45382</v>
      </c>
      <c r="D6" s="29">
        <v>45747</v>
      </c>
      <c r="E6" s="48" t="s">
        <v>40</v>
      </c>
      <c r="F6" s="48" t="s">
        <v>41</v>
      </c>
      <c r="G6" s="48"/>
      <c r="H6" s="48"/>
      <c r="I6" s="38" t="s">
        <v>34</v>
      </c>
      <c r="J6" s="43"/>
    </row>
    <row r="7" spans="2:10" s="21" customFormat="1" ht="28.8" x14ac:dyDescent="0.3">
      <c r="B7" s="30" t="s">
        <v>15</v>
      </c>
      <c r="C7" s="68">
        <v>30825</v>
      </c>
      <c r="D7" s="68">
        <v>36651</v>
      </c>
      <c r="E7" s="55"/>
      <c r="F7" s="55"/>
      <c r="G7" s="50"/>
      <c r="H7" s="50"/>
      <c r="I7" s="39" t="s">
        <v>33</v>
      </c>
      <c r="J7" s="44"/>
    </row>
    <row r="8" spans="2:10" s="21" customFormat="1" ht="28.8" x14ac:dyDescent="0.3">
      <c r="B8" s="30" t="s">
        <v>16</v>
      </c>
      <c r="C8" s="68">
        <v>14710</v>
      </c>
      <c r="D8" s="68">
        <v>15151</v>
      </c>
      <c r="E8" s="50">
        <f>D8-C8</f>
        <v>441</v>
      </c>
      <c r="F8" s="49">
        <f>IF(AND(C8=0,D8=0),0,IF(C8=0,1,IF(D8=0,-1,(D8-C8)/C8)))</f>
        <v>2.9979605710401088E-2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12072</v>
      </c>
      <c r="D9" s="68">
        <v>8307</v>
      </c>
      <c r="E9" s="50">
        <f t="shared" ref="E9:E12" si="0">D9-C9</f>
        <v>-3765</v>
      </c>
      <c r="F9" s="49">
        <f t="shared" ref="F9:F12" si="1">IF(AND(C9=0,D9=0),0,IF(C9=0,1,IF(D9=0,-1,(D9-C9)/C9)))</f>
        <v>-0.31187872763419483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10659</v>
      </c>
      <c r="D10" s="68">
        <v>11120</v>
      </c>
      <c r="E10" s="50">
        <f t="shared" si="0"/>
        <v>461</v>
      </c>
      <c r="F10" s="49">
        <f t="shared" si="1"/>
        <v>4.3249835819495264E-2</v>
      </c>
      <c r="G10" s="34" t="str">
        <f t="shared" si="2"/>
        <v>No</v>
      </c>
      <c r="H10" s="34" t="str">
        <f t="shared" si="3"/>
        <v>No</v>
      </c>
      <c r="I10" s="39" t="s">
        <v>90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21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22</v>
      </c>
      <c r="J11" s="46" t="str">
        <f t="shared" si="4"/>
        <v>No explanation required</v>
      </c>
    </row>
    <row r="12" spans="2:10" ht="28.8" x14ac:dyDescent="0.3">
      <c r="B12" s="31" t="s">
        <v>23</v>
      </c>
      <c r="C12" s="68">
        <v>10297</v>
      </c>
      <c r="D12" s="68">
        <v>7925</v>
      </c>
      <c r="E12" s="50">
        <f t="shared" si="0"/>
        <v>-2372</v>
      </c>
      <c r="F12" s="49">
        <f t="shared" si="1"/>
        <v>-0.23035835680295233</v>
      </c>
      <c r="G12" s="34" t="str">
        <f t="shared" si="2"/>
        <v>No</v>
      </c>
      <c r="H12" s="34" t="str">
        <f t="shared" si="3"/>
        <v>Yes</v>
      </c>
      <c r="I12" s="39" t="s">
        <v>24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25</v>
      </c>
      <c r="C13" s="69">
        <f>C7+C8+C9-C10-C11-C12</f>
        <v>36651</v>
      </c>
      <c r="D13" s="69">
        <f>D7+D8+D9-D10-D11-D12</f>
        <v>41064</v>
      </c>
      <c r="E13" s="56"/>
      <c r="F13" s="56"/>
      <c r="G13" s="51"/>
      <c r="H13" s="51"/>
      <c r="I13" s="40" t="s">
        <v>26</v>
      </c>
      <c r="J13" s="46" t="s">
        <v>57</v>
      </c>
    </row>
    <row r="14" spans="2:10" ht="15" thickBot="1" x14ac:dyDescent="0.35">
      <c r="B14" s="23"/>
      <c r="C14" s="52" t="s">
        <v>49</v>
      </c>
      <c r="D14" s="52" t="s">
        <v>49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27</v>
      </c>
      <c r="C15" s="70">
        <v>36651</v>
      </c>
      <c r="D15" s="70">
        <v>41064</v>
      </c>
      <c r="E15" s="54"/>
      <c r="F15" s="57"/>
      <c r="G15" s="53"/>
      <c r="H15" s="53"/>
      <c r="I15" s="41" t="s">
        <v>28</v>
      </c>
      <c r="J15" s="45"/>
    </row>
    <row r="16" spans="2:10" ht="28.8" x14ac:dyDescent="0.3">
      <c r="B16" s="31" t="s">
        <v>29</v>
      </c>
      <c r="C16" s="68">
        <v>23550</v>
      </c>
      <c r="D16" s="68">
        <v>23550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30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31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32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7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50</v>
      </c>
      <c r="C4" s="36">
        <f>'Accounting Statement'!C8</f>
        <v>14710</v>
      </c>
      <c r="D4" t="s">
        <v>63</v>
      </c>
      <c r="E4" s="36">
        <f>'Accounting Statement'!D8</f>
        <v>15151</v>
      </c>
    </row>
    <row r="6" spans="2:6" x14ac:dyDescent="0.3">
      <c r="D6" t="s">
        <v>3</v>
      </c>
      <c r="E6" s="1">
        <f>E4-C4</f>
        <v>441</v>
      </c>
    </row>
    <row r="7" spans="2:6" x14ac:dyDescent="0.3">
      <c r="D7" t="s">
        <v>36</v>
      </c>
      <c r="E7" s="6">
        <f>IF(AND(C4=0,E4=0),0,IF(C4=0,1,IF(E4=0,-1,(E4-C4)/C4)))</f>
        <v>2.9979605710401088E-2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51</v>
      </c>
      <c r="C11" s="4" t="s">
        <v>64</v>
      </c>
      <c r="D11" s="5" t="s">
        <v>3</v>
      </c>
      <c r="E11" s="82" t="s">
        <v>1</v>
      </c>
      <c r="F11" s="83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10" workbookViewId="0">
      <selection activeCell="E26" sqref="E26:F2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50</v>
      </c>
      <c r="C4" s="36">
        <f>'Accounting Statement'!C9</f>
        <v>12072</v>
      </c>
      <c r="D4" t="s">
        <v>63</v>
      </c>
      <c r="E4" s="36">
        <f>'Accounting Statement'!D9</f>
        <v>8307</v>
      </c>
    </row>
    <row r="6" spans="1:7" x14ac:dyDescent="0.3">
      <c r="D6" t="s">
        <v>3</v>
      </c>
      <c r="E6" s="1">
        <f>E4-C4</f>
        <v>-3765</v>
      </c>
    </row>
    <row r="7" spans="1:7" x14ac:dyDescent="0.3">
      <c r="D7" t="s">
        <v>36</v>
      </c>
      <c r="E7" s="6">
        <f>IF(AND(C4=0,E4=0),0,IF(C4=0,1,IF(E4=0,-1,(E4-C4)/C4)))</f>
        <v>-0.31187872763419483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37</v>
      </c>
    </row>
    <row r="11" spans="1:7" x14ac:dyDescent="0.3">
      <c r="B11" s="76" t="s">
        <v>52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51</v>
      </c>
      <c r="C14" s="4" t="s">
        <v>64</v>
      </c>
      <c r="D14" s="5" t="s">
        <v>3</v>
      </c>
      <c r="E14" s="82" t="s">
        <v>1</v>
      </c>
      <c r="F14" s="83"/>
    </row>
    <row r="15" spans="1:7" s="17" customFormat="1" x14ac:dyDescent="0.3">
      <c r="A15" s="16"/>
      <c r="B15" s="12">
        <v>7300</v>
      </c>
      <c r="C15" s="12">
        <v>5430</v>
      </c>
      <c r="D15" s="74">
        <f>C15-B15</f>
        <v>-1870</v>
      </c>
      <c r="E15" s="80" t="s">
        <v>65</v>
      </c>
      <c r="F15" s="85"/>
      <c r="G15" s="16"/>
    </row>
    <row r="16" spans="1:7" s="11" customFormat="1" x14ac:dyDescent="0.3">
      <c r="B16" s="12">
        <v>176</v>
      </c>
      <c r="C16" s="12">
        <v>222</v>
      </c>
      <c r="D16" s="74">
        <f t="shared" ref="D16:D29" si="0">C16-B16</f>
        <v>46</v>
      </c>
      <c r="E16" s="80" t="s">
        <v>67</v>
      </c>
      <c r="F16" s="81"/>
    </row>
    <row r="17" spans="1:8" s="11" customFormat="1" x14ac:dyDescent="0.3">
      <c r="B17" s="12">
        <v>1645</v>
      </c>
      <c r="C17" s="12">
        <v>1725</v>
      </c>
      <c r="D17" s="74">
        <f t="shared" si="0"/>
        <v>80</v>
      </c>
      <c r="E17" s="80" t="s">
        <v>66</v>
      </c>
      <c r="F17" s="81"/>
    </row>
    <row r="18" spans="1:8" s="11" customFormat="1" x14ac:dyDescent="0.3">
      <c r="B18" s="12">
        <v>1353</v>
      </c>
      <c r="C18" s="12">
        <v>0</v>
      </c>
      <c r="D18" s="74">
        <f t="shared" si="0"/>
        <v>-1353</v>
      </c>
      <c r="E18" s="80" t="s">
        <v>68</v>
      </c>
      <c r="F18" s="81"/>
    </row>
    <row r="19" spans="1:8" s="11" customFormat="1" x14ac:dyDescent="0.3">
      <c r="B19" s="12">
        <v>1600</v>
      </c>
      <c r="C19" s="12">
        <v>932</v>
      </c>
      <c r="D19" s="74">
        <f t="shared" si="0"/>
        <v>-668</v>
      </c>
      <c r="E19" s="80" t="s">
        <v>69</v>
      </c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12074</v>
      </c>
      <c r="C30" s="10">
        <f>SUM(C15:C29)</f>
        <v>8309</v>
      </c>
      <c r="D30" s="75">
        <f>SUM(D15:D29)</f>
        <v>-3765</v>
      </c>
      <c r="E30" s="84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50</v>
      </c>
      <c r="C4" s="36">
        <f>'Accounting Statement'!C10</f>
        <v>10659</v>
      </c>
      <c r="D4" t="s">
        <v>63</v>
      </c>
      <c r="E4" s="36">
        <f>'Accounting Statement'!D10</f>
        <v>11120</v>
      </c>
    </row>
    <row r="6" spans="1:7" x14ac:dyDescent="0.3">
      <c r="D6" t="s">
        <v>3</v>
      </c>
      <c r="E6" s="1">
        <f>E4-C4</f>
        <v>461</v>
      </c>
    </row>
    <row r="7" spans="1:7" x14ac:dyDescent="0.3">
      <c r="D7" t="s">
        <v>36</v>
      </c>
      <c r="E7" s="6">
        <f>IF(AND(C4=0,E4=0),0,IF(C4=0,1,IF(E4=0,-1,(E4-C4)/C4)))</f>
        <v>4.3249835819495264E-2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61</v>
      </c>
    </row>
    <row r="11" spans="1:7" x14ac:dyDescent="0.3">
      <c r="B11" s="8"/>
    </row>
    <row r="12" spans="1:7" s="3" customFormat="1" ht="27.6" x14ac:dyDescent="0.3">
      <c r="B12" s="4" t="s">
        <v>51</v>
      </c>
      <c r="C12" s="4" t="s">
        <v>64</v>
      </c>
      <c r="D12" s="5" t="s">
        <v>3</v>
      </c>
      <c r="E12" s="82" t="s">
        <v>1</v>
      </c>
      <c r="F12" s="83"/>
    </row>
    <row r="13" spans="1:7" s="17" customFormat="1" x14ac:dyDescent="0.3">
      <c r="A13" s="16"/>
      <c r="B13" s="13"/>
      <c r="C13" s="13"/>
      <c r="D13" s="13">
        <f>C13-B13</f>
        <v>0</v>
      </c>
      <c r="E13" s="86"/>
      <c r="F13" s="87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50</v>
      </c>
      <c r="C4" s="36">
        <f>'Accounting Statement'!C11</f>
        <v>0</v>
      </c>
      <c r="D4" t="s">
        <v>63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36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51</v>
      </c>
      <c r="C11" s="4" t="s">
        <v>64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6"/>
      <c r="F12" s="87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4" workbookViewId="0">
      <selection activeCell="C38" sqref="C38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3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50</v>
      </c>
      <c r="C4" s="36">
        <f>'Accounting Statement'!C12</f>
        <v>10297</v>
      </c>
      <c r="D4" t="s">
        <v>63</v>
      </c>
      <c r="E4" s="36">
        <f>'Accounting Statement'!D12</f>
        <v>7925</v>
      </c>
    </row>
    <row r="6" spans="1:8" x14ac:dyDescent="0.3">
      <c r="D6" t="s">
        <v>3</v>
      </c>
      <c r="E6" s="1">
        <f>E4-C4</f>
        <v>-2372</v>
      </c>
    </row>
    <row r="7" spans="1:8" x14ac:dyDescent="0.3">
      <c r="D7" t="s">
        <v>36</v>
      </c>
      <c r="E7" s="6">
        <f>IF(AND(C4=0,E4=0),0,IF(C4=0,1,IF(E4=0,-1,(E4-C4)/C4)))</f>
        <v>-0.23035835680295233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38</v>
      </c>
    </row>
    <row r="11" spans="1:8" x14ac:dyDescent="0.3">
      <c r="B11" s="76" t="s">
        <v>52</v>
      </c>
    </row>
    <row r="12" spans="1:8" x14ac:dyDescent="0.3">
      <c r="B12" s="8"/>
    </row>
    <row r="13" spans="1:8" s="3" customFormat="1" ht="27.6" x14ac:dyDescent="0.3">
      <c r="B13" s="4" t="s">
        <v>51</v>
      </c>
      <c r="C13" s="4" t="s">
        <v>64</v>
      </c>
      <c r="D13" s="5" t="s">
        <v>3</v>
      </c>
      <c r="E13" s="82" t="s">
        <v>1</v>
      </c>
      <c r="F13" s="83"/>
      <c r="G13" s="82" t="s">
        <v>53</v>
      </c>
      <c r="H13" s="83"/>
    </row>
    <row r="14" spans="1:8" s="17" customFormat="1" x14ac:dyDescent="0.3">
      <c r="A14" s="16"/>
      <c r="B14" s="12">
        <v>2121</v>
      </c>
      <c r="C14" s="12">
        <v>0</v>
      </c>
      <c r="D14" s="74">
        <f>C14-B14</f>
        <v>-2121</v>
      </c>
      <c r="E14" s="80" t="s">
        <v>70</v>
      </c>
      <c r="F14" s="85"/>
      <c r="G14" s="16"/>
    </row>
    <row r="15" spans="1:8" s="11" customFormat="1" x14ac:dyDescent="0.3">
      <c r="B15" s="12">
        <v>315</v>
      </c>
      <c r="C15" s="12">
        <v>100</v>
      </c>
      <c r="D15" s="74">
        <f t="shared" ref="D15:D28" si="0">C15-B15</f>
        <v>-215</v>
      </c>
      <c r="E15" s="80" t="s">
        <v>71</v>
      </c>
      <c r="F15" s="81"/>
    </row>
    <row r="16" spans="1:8" s="11" customFormat="1" x14ac:dyDescent="0.3">
      <c r="B16" s="12">
        <v>418</v>
      </c>
      <c r="C16" s="12">
        <v>456</v>
      </c>
      <c r="D16" s="74">
        <f t="shared" si="0"/>
        <v>38</v>
      </c>
      <c r="E16" s="80" t="s">
        <v>72</v>
      </c>
      <c r="F16" s="81"/>
    </row>
    <row r="17" spans="1:8" s="11" customFormat="1" x14ac:dyDescent="0.3">
      <c r="B17" s="12">
        <v>50</v>
      </c>
      <c r="C17" s="12">
        <v>0</v>
      </c>
      <c r="D17" s="74">
        <f t="shared" si="0"/>
        <v>-50</v>
      </c>
      <c r="E17" s="80" t="s">
        <v>73</v>
      </c>
      <c r="F17" s="81"/>
    </row>
    <row r="18" spans="1:8" s="11" customFormat="1" x14ac:dyDescent="0.3">
      <c r="B18" s="12">
        <v>200</v>
      </c>
      <c r="C18" s="12">
        <v>180</v>
      </c>
      <c r="D18" s="74">
        <f t="shared" si="0"/>
        <v>-20</v>
      </c>
      <c r="E18" s="80" t="s">
        <v>74</v>
      </c>
      <c r="F18" s="81"/>
    </row>
    <row r="19" spans="1:8" s="11" customFormat="1" x14ac:dyDescent="0.3">
      <c r="B19" s="12">
        <v>56</v>
      </c>
      <c r="C19" s="12">
        <v>130</v>
      </c>
      <c r="D19" s="74">
        <f t="shared" si="0"/>
        <v>74</v>
      </c>
      <c r="E19" s="80" t="s">
        <v>75</v>
      </c>
      <c r="F19" s="81"/>
    </row>
    <row r="20" spans="1:8" s="11" customFormat="1" x14ac:dyDescent="0.3">
      <c r="B20" s="12">
        <v>227</v>
      </c>
      <c r="C20" s="12">
        <v>210</v>
      </c>
      <c r="D20" s="74">
        <f t="shared" si="0"/>
        <v>-17</v>
      </c>
      <c r="E20" s="80" t="s">
        <v>76</v>
      </c>
      <c r="F20" s="81"/>
    </row>
    <row r="21" spans="1:8" s="11" customFormat="1" x14ac:dyDescent="0.3">
      <c r="B21" s="12">
        <v>1861</v>
      </c>
      <c r="C21" s="12">
        <v>1955</v>
      </c>
      <c r="D21" s="74">
        <f t="shared" si="0"/>
        <v>94</v>
      </c>
      <c r="E21" s="80" t="s">
        <v>77</v>
      </c>
      <c r="F21" s="81"/>
    </row>
    <row r="22" spans="1:8" s="11" customFormat="1" x14ac:dyDescent="0.3">
      <c r="B22" s="12">
        <v>0</v>
      </c>
      <c r="C22" s="12">
        <v>103</v>
      </c>
      <c r="D22" s="74">
        <f t="shared" si="0"/>
        <v>103</v>
      </c>
      <c r="E22" s="80" t="s">
        <v>78</v>
      </c>
      <c r="F22" s="81"/>
    </row>
    <row r="23" spans="1:8" s="11" customFormat="1" x14ac:dyDescent="0.3">
      <c r="B23" s="12">
        <v>1000</v>
      </c>
      <c r="C23" s="12">
        <v>900</v>
      </c>
      <c r="D23" s="74">
        <f t="shared" si="0"/>
        <v>-100</v>
      </c>
      <c r="E23" s="80" t="s">
        <v>79</v>
      </c>
      <c r="F23" s="81"/>
    </row>
    <row r="24" spans="1:8" s="11" customFormat="1" x14ac:dyDescent="0.3">
      <c r="B24" s="12">
        <v>727</v>
      </c>
      <c r="C24" s="12">
        <v>819</v>
      </c>
      <c r="D24" s="74">
        <f t="shared" si="0"/>
        <v>92</v>
      </c>
      <c r="E24" s="80" t="s">
        <v>80</v>
      </c>
      <c r="F24" s="81"/>
    </row>
    <row r="25" spans="1:8" s="11" customFormat="1" x14ac:dyDescent="0.3">
      <c r="B25" s="12">
        <v>1300</v>
      </c>
      <c r="C25" s="12">
        <v>1405</v>
      </c>
      <c r="D25" s="74">
        <f t="shared" si="0"/>
        <v>105</v>
      </c>
      <c r="E25" s="80" t="s">
        <v>81</v>
      </c>
      <c r="F25" s="81"/>
    </row>
    <row r="26" spans="1:8" s="11" customFormat="1" x14ac:dyDescent="0.3">
      <c r="B26" s="12">
        <v>402</v>
      </c>
      <c r="C26" s="12">
        <v>439</v>
      </c>
      <c r="D26" s="74">
        <f t="shared" si="0"/>
        <v>37</v>
      </c>
      <c r="E26" s="80" t="s">
        <v>82</v>
      </c>
      <c r="F26" s="81"/>
    </row>
    <row r="27" spans="1:8" s="11" customFormat="1" x14ac:dyDescent="0.3">
      <c r="B27" s="12">
        <v>1320</v>
      </c>
      <c r="C27" s="12">
        <v>928</v>
      </c>
      <c r="D27" s="74">
        <f t="shared" si="0"/>
        <v>-392</v>
      </c>
      <c r="E27" s="80" t="s">
        <v>83</v>
      </c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9997</v>
      </c>
      <c r="C29" s="10">
        <f>SUM(C14:C28)</f>
        <v>7625</v>
      </c>
      <c r="D29" s="75">
        <f>SUM(D14:D28)</f>
        <v>-2372</v>
      </c>
      <c r="E29" s="84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59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G4" sqref="G4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9.21875" style="59" bestFit="1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42</v>
      </c>
    </row>
    <row r="3" spans="2:7" x14ac:dyDescent="0.3">
      <c r="B3" s="60"/>
    </row>
    <row r="4" spans="2:7" x14ac:dyDescent="0.3">
      <c r="B4" s="59" t="s">
        <v>43</v>
      </c>
      <c r="C4" s="65">
        <f>'Accounting Statement'!D13</f>
        <v>41064</v>
      </c>
      <c r="D4" s="59" t="s">
        <v>44</v>
      </c>
      <c r="E4" s="65">
        <f>'Accounting Statement'!D8</f>
        <v>15151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45</v>
      </c>
      <c r="F8" s="60" t="s">
        <v>45</v>
      </c>
      <c r="G8" s="60" t="s">
        <v>45</v>
      </c>
    </row>
    <row r="9" spans="2:7" x14ac:dyDescent="0.3">
      <c r="B9" s="60" t="s">
        <v>46</v>
      </c>
    </row>
    <row r="10" spans="2:7" x14ac:dyDescent="0.3">
      <c r="C10" s="61" t="s">
        <v>84</v>
      </c>
      <c r="E10" s="61">
        <v>8000</v>
      </c>
    </row>
    <row r="11" spans="2:7" x14ac:dyDescent="0.3">
      <c r="C11" s="61" t="s">
        <v>85</v>
      </c>
      <c r="E11" s="61">
        <v>2000</v>
      </c>
    </row>
    <row r="12" spans="2:7" x14ac:dyDescent="0.3">
      <c r="C12" s="61" t="s">
        <v>86</v>
      </c>
      <c r="E12" s="61">
        <v>6337</v>
      </c>
    </row>
    <row r="13" spans="2:7" x14ac:dyDescent="0.3">
      <c r="C13" s="61" t="s">
        <v>87</v>
      </c>
      <c r="E13" s="61">
        <v>5000</v>
      </c>
    </row>
    <row r="14" spans="2:7" x14ac:dyDescent="0.3">
      <c r="C14" s="61" t="s">
        <v>88</v>
      </c>
      <c r="E14" s="61">
        <v>2000</v>
      </c>
    </row>
    <row r="15" spans="2:7" x14ac:dyDescent="0.3">
      <c r="C15" s="61" t="s">
        <v>89</v>
      </c>
      <c r="E15" s="61">
        <v>3000</v>
      </c>
    </row>
    <row r="16" spans="2:7" x14ac:dyDescent="0.3">
      <c r="C16" s="61" t="s">
        <v>91</v>
      </c>
      <c r="E16" s="61">
        <v>12727</v>
      </c>
    </row>
    <row r="17" spans="2:7" x14ac:dyDescent="0.3">
      <c r="F17" s="62">
        <f>SUM(E10:E16)</f>
        <v>39064</v>
      </c>
    </row>
    <row r="19" spans="2:7" x14ac:dyDescent="0.3">
      <c r="B19" s="60" t="s">
        <v>47</v>
      </c>
      <c r="E19" s="61">
        <v>2000</v>
      </c>
    </row>
    <row r="20" spans="2:7" x14ac:dyDescent="0.3">
      <c r="F20" s="62">
        <f>E19</f>
        <v>2000</v>
      </c>
    </row>
    <row r="21" spans="2:7" ht="15" thickBot="1" x14ac:dyDescent="0.35">
      <c r="B21" s="60" t="s">
        <v>48</v>
      </c>
      <c r="G21" s="63">
        <f>F17+F20</f>
        <v>41064</v>
      </c>
    </row>
    <row r="22" spans="2:7" ht="15" thickTop="1" x14ac:dyDescent="0.3"/>
  </sheetData>
  <pageMargins left="0.7" right="0.7" top="0.75" bottom="0.75" header="0.3" footer="0.3"/>
  <pageSetup paperSize="9" orientation="portrait" horizontalDpi="300" verticalDpi="300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H29" sqref="H1:H29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50</v>
      </c>
      <c r="C4" s="36">
        <f>'Accounting Statement'!C16</f>
        <v>23550</v>
      </c>
      <c r="D4" t="s">
        <v>63</v>
      </c>
      <c r="E4" s="36">
        <f>'Accounting Statement'!D16</f>
        <v>23550</v>
      </c>
    </row>
    <row r="6" spans="1:8" x14ac:dyDescent="0.3">
      <c r="D6" t="s">
        <v>3</v>
      </c>
      <c r="E6" s="1">
        <f>E4-C4</f>
        <v>0</v>
      </c>
    </row>
    <row r="7" spans="1:8" x14ac:dyDescent="0.3">
      <c r="D7" t="s">
        <v>36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54</v>
      </c>
    </row>
    <row r="12" spans="1:8" s="3" customFormat="1" ht="26.25" customHeight="1" x14ac:dyDescent="0.3">
      <c r="B12" s="4" t="s">
        <v>51</v>
      </c>
      <c r="C12" s="4" t="s">
        <v>64</v>
      </c>
      <c r="D12" s="5" t="s">
        <v>3</v>
      </c>
      <c r="E12" s="82" t="s">
        <v>1</v>
      </c>
      <c r="F12" s="83"/>
      <c r="G12" s="72" t="s">
        <v>58</v>
      </c>
      <c r="H12" s="73" t="s">
        <v>59</v>
      </c>
    </row>
    <row r="13" spans="1:8" s="17" customFormat="1" x14ac:dyDescent="0.3">
      <c r="A13" s="16"/>
      <c r="B13" s="13"/>
      <c r="C13" s="13"/>
      <c r="D13" s="13">
        <f>C13-B13</f>
        <v>0</v>
      </c>
      <c r="E13" s="86"/>
      <c r="F13" s="87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55</v>
      </c>
    </row>
    <row r="33" spans="1:8" x14ac:dyDescent="0.3">
      <c r="B33" t="s">
        <v>60</v>
      </c>
    </row>
    <row r="34" spans="1:8" x14ac:dyDescent="0.3">
      <c r="B34" t="s">
        <v>50</v>
      </c>
      <c r="C34" s="36">
        <f>'Accounting Statement'!C45</f>
        <v>0</v>
      </c>
      <c r="D34" t="s">
        <v>63</v>
      </c>
      <c r="E34" s="36">
        <f>'Accounting Statement'!D45</f>
        <v>0</v>
      </c>
    </row>
    <row r="36" spans="1:8" ht="41.4" x14ac:dyDescent="0.3">
      <c r="A36" s="3"/>
      <c r="B36" s="4" t="s">
        <v>51</v>
      </c>
      <c r="C36" s="4" t="s">
        <v>64</v>
      </c>
      <c r="D36" s="5" t="s">
        <v>3</v>
      </c>
      <c r="E36" s="82" t="s">
        <v>1</v>
      </c>
      <c r="F36" s="83"/>
      <c r="G36" s="72" t="s">
        <v>58</v>
      </c>
      <c r="H36" s="73" t="s">
        <v>59</v>
      </c>
    </row>
    <row r="37" spans="1:8" x14ac:dyDescent="0.3">
      <c r="A37" s="16"/>
      <c r="B37" s="13"/>
      <c r="C37" s="13"/>
      <c r="D37" s="13">
        <f>C37-B37</f>
        <v>0</v>
      </c>
      <c r="E37" s="86"/>
      <c r="F37" s="87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57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50</v>
      </c>
      <c r="C4" s="36">
        <f>'Accounting Statement'!C17</f>
        <v>0</v>
      </c>
      <c r="D4" t="s">
        <v>63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56</v>
      </c>
    </row>
    <row r="11" spans="1:7" s="3" customFormat="1" ht="27.6" x14ac:dyDescent="0.3">
      <c r="B11" s="4" t="s">
        <v>51</v>
      </c>
      <c r="C11" s="4" t="s">
        <v>64</v>
      </c>
      <c r="D11" s="5" t="s">
        <v>3</v>
      </c>
      <c r="E11" s="82" t="s">
        <v>1</v>
      </c>
      <c r="F11" s="83"/>
    </row>
    <row r="12" spans="1:7" s="17" customFormat="1" x14ac:dyDescent="0.3">
      <c r="A12" s="16"/>
      <c r="B12" s="13"/>
      <c r="C12" s="13"/>
      <c r="D12" s="13">
        <f>C12-B12</f>
        <v>0</v>
      </c>
      <c r="E12" s="86"/>
      <c r="F12" s="87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4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jodie ellis</cp:lastModifiedBy>
  <cp:lastPrinted>2025-04-05T09:35:14Z</cp:lastPrinted>
  <dcterms:created xsi:type="dcterms:W3CDTF">2023-03-10T09:35:56Z</dcterms:created>
  <dcterms:modified xsi:type="dcterms:W3CDTF">2025-04-05T09:35:17Z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